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firstSheet="3" activeTab="7"/>
  </bookViews>
  <sheets>
    <sheet name="ATTIVO PRO-FORMA" sheetId="1" state="hidden" r:id="rId1"/>
    <sheet name="PASSIVO-PROFORMA" sheetId="2" state="hidden" r:id="rId2"/>
    <sheet name="ECONOMICO PRO-FORMA" sheetId="3" state="hidden" r:id="rId3"/>
    <sheet name="ASSETS" sheetId="4" r:id="rId4"/>
    <sheet name="LIABILITIES" sheetId="5" r:id="rId5"/>
    <sheet name="NET DEBT" sheetId="6" r:id="rId6"/>
    <sheet name="PROFIT AND LOSS" sheetId="7" r:id="rId7"/>
    <sheet name="CASH FLOW" sheetId="8" r:id="rId8"/>
    <sheet name="CE IAS 4Q" sheetId="9" state="hidden" r:id="rId9"/>
    <sheet name="CE IAS 3Q " sheetId="10" state="hidden" r:id="rId10"/>
    <sheet name="CE IAS 1Q " sheetId="11" state="hidden" r:id="rId11"/>
    <sheet name="CE IAS trimestri" sheetId="12" state="hidden" r:id="rId12"/>
    <sheet name="DIFF_CAMBIO" sheetId="13" state="hidden" r:id="rId13"/>
  </sheets>
  <definedNames>
    <definedName name="_xlnm.Print_Area" localSheetId="3">'ASSETS'!$A$1:$G$31</definedName>
    <definedName name="_xlnm.Print_Area" localSheetId="10">'CE IAS 1Q '!$A$1:$J$35</definedName>
    <definedName name="_xlnm.Print_Area" localSheetId="9">'CE IAS 3Q '!$A$1:$I$35</definedName>
    <definedName name="_xlnm.Print_Area" localSheetId="8">'CE IAS 4Q'!$A$1:$I$35</definedName>
    <definedName name="_xlnm.Print_Area" localSheetId="11">'CE IAS trimestri'!$A$1:$U$34</definedName>
    <definedName name="_xlnm.Print_Area" localSheetId="4">'LIABILITIES'!$A$1:$G$31</definedName>
    <definedName name="_xlnm.Print_Area" localSheetId="5">'NET DEBT'!$A$1:$E$26</definedName>
    <definedName name="_xlnm.Print_Area" localSheetId="1">'PASSIVO-PROFORMA'!$A$1:$M$105</definedName>
    <definedName name="_xlnm.Print_Area" localSheetId="6">'PROFIT AND LOSS'!$A$1:$G$38</definedName>
  </definedNames>
  <calcPr fullCalcOnLoad="1"/>
</workbook>
</file>

<file path=xl/sharedStrings.xml><?xml version="1.0" encoding="utf-8"?>
<sst xmlns="http://schemas.openxmlformats.org/spreadsheetml/2006/main" count="715" uniqueCount="445">
  <si>
    <t>Allegato 1 - Dati Pro-forma giugno 2003 e confronto con dati di bilancio consolidato dicembre 2003 e giugno 2004</t>
  </si>
  <si>
    <t>€/000</t>
  </si>
  <si>
    <t>ATTIVITA'</t>
  </si>
  <si>
    <t>30 giugno 2004</t>
  </si>
  <si>
    <t>31 dicembre 2003</t>
  </si>
  <si>
    <t>2003 Extract</t>
  </si>
  <si>
    <t>30 giugno 2003 Pro-foma</t>
  </si>
  <si>
    <t>A)</t>
  </si>
  <si>
    <t>Crediti verso soci per versamenti ancora dovuti</t>
  </si>
  <si>
    <t>B)</t>
  </si>
  <si>
    <t>Immobilizzazioni</t>
  </si>
  <si>
    <t>I.</t>
  </si>
  <si>
    <t>Immateriali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</si>
  <si>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</si>
  <si>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</si>
  <si>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</si>
  <si>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</si>
  <si>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</si>
  <si>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</si>
  <si>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</si>
  <si>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</si>
  <si>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</si>
  <si>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</si>
  <si>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Avviamento</t>
  </si>
  <si>
    <t>6)</t>
  </si>
  <si>
    <t>Immobilizzazioni in corso e acconti</t>
  </si>
  <si>
    <t>7)</t>
  </si>
  <si>
    <t>Altre</t>
  </si>
  <si>
    <t>8)</t>
  </si>
  <si>
    <t>Differenza da consolidamento</t>
  </si>
  <si>
    <t>II.</t>
  </si>
  <si>
    <t>Materiali</t>
  </si>
  <si>
    <t>Terreni e fabbricati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</si>
  <si>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</si>
  <si>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</si>
  <si>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</si>
  <si>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</si>
  <si>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</si>
  <si>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</si>
  <si>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</si>
  <si>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</si>
  <si>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</si>
  <si>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 xml:space="preserve"> </t>
  </si>
  <si>
    <t>Crediti</t>
  </si>
  <si>
    <t xml:space="preserve"> 12 mesi</t>
  </si>
  <si>
    <t>oltre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</si>
  <si>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</si>
  <si>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</si>
  <si>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</si>
  <si>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</si>
  <si>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</si>
  <si>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</si>
  <si>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</si>
  <si>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</si>
  <si>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</si>
  <si>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</si>
  <si>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</si>
  <si>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</si>
  <si>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</si>
  <si>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</si>
  <si>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</si>
  <si>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12 mesi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</si>
  <si>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</si>
  <si>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</si>
  <si>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</si>
  <si>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</si>
  <si>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</si>
  <si>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</si>
  <si>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</si>
  <si>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</si>
  <si>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</si>
  <si>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</si>
  <si>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</si>
  <si>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</si>
  <si>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</si>
  <si>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</si>
  <si>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>- Verso imprese controllanti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</si>
  <si>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</si>
  <si>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</si>
  <si>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</si>
  <si>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</si>
  <si>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</si>
  <si>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</si>
  <si>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</si>
  <si>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</si>
  <si>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</si>
  <si>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</si>
  <si>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</si>
  <si>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</si>
  <si>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</si>
  <si>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</si>
  <si>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>Capitale sociale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</si>
  <si>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</si>
  <si>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</si>
  <si>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</si>
  <si>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</si>
  <si>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</si>
  <si>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</si>
  <si>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</si>
  <si>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</si>
  <si>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</si>
  <si>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Altre riserve</t>
  </si>
  <si>
    <t>VII bis</t>
  </si>
  <si>
    <t>Riserva di consolidamento</t>
  </si>
  <si>
    <t>VIII</t>
  </si>
  <si>
    <t>Utili /(perdite) portati a nuovo</t>
  </si>
  <si>
    <t>IX</t>
  </si>
  <si>
    <t>Utile (perdita) consolidato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</si>
  <si>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</si>
  <si>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</si>
  <si>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</si>
  <si>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</si>
  <si>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</si>
  <si>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</si>
  <si>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</si>
  <si>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</si>
  <si>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</si>
  <si>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</si>
  <si>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</si>
  <si>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</si>
  <si>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</si>
  <si>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</si>
  <si>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</si>
  <si>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</si>
  <si>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</si>
  <si>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</si>
  <si>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</si>
  <si>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</si>
  <si>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</si>
  <si>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</si>
  <si>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</si>
  <si>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</si>
  <si>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</si>
  <si>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</si>
  <si>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</si>
  <si>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</si>
  <si>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</si>
  <si>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Fidejussioni a favore di terzi rilasciate da:</t>
  </si>
  <si>
    <t>- Piaggio &amp; C. per conto di società del gruppo</t>
  </si>
  <si>
    <t>- istituti di credito per conto di società del gruppo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</si>
  <si>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</si>
  <si>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</si>
  <si>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</si>
  <si>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</si>
  <si>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</si>
  <si>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</si>
  <si>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</si>
  <si>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</si>
  <si>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</si>
  <si>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</si>
  <si>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</si>
  <si>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</si>
  <si>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</si>
  <si>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</si>
  <si>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</si>
  <si>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</si>
  <si>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</si>
  <si>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</si>
  <si>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</si>
  <si>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30.06.03-PF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</si>
  <si>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</si>
  <si>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</si>
  <si>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</si>
  <si>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</si>
  <si>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</si>
  <si>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</si>
  <si>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</si>
  <si>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</si>
  <si>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</si>
  <si>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</si>
  <si>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</si>
  <si>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</si>
  <si>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</si>
  <si>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</si>
  <si>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</si>
  <si>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</si>
  <si>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</si>
  <si>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</si>
  <si>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</si>
  <si>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</si>
  <si>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</si>
  <si>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</si>
  <si>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</si>
  <si>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</si>
  <si>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</si>
  <si>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</si>
  <si>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</si>
  <si>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</si>
  <si>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</si>
  <si>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</si>
  <si>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Totale proventi da partecipazioni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</si>
  <si>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</si>
  <si>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</si>
  <si>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</si>
  <si>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</si>
  <si>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</si>
  <si>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</si>
  <si>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</si>
  <si>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</si>
  <si>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</si>
  <si>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</si>
  <si>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</si>
  <si>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</si>
  <si>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</si>
  <si>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Totale altri proventi finanziari</t>
  </si>
  <si>
    <t>17)</t>
  </si>
  <si>
    <t>Interessi e altri oneri finanziari:</t>
  </si>
  <si>
    <t>- da controllanti</t>
  </si>
  <si>
    <t>- da imprese controllanti</t>
  </si>
  <si>
    <t>Totale interessi e altri oneri finanziari</t>
  </si>
  <si>
    <t>Totale proventi (oneri) finanziari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</si>
  <si>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</si>
  <si>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</si>
  <si>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</si>
  <si>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</si>
  <si>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</si>
  <si>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</si>
  <si>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</si>
  <si>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</si>
  <si>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</si>
  <si>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</si>
  <si>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</si>
  <si>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</si>
  <si>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</si>
  <si>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</si>
  <si>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</si>
  <si>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</si>
  <si>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</si>
  <si>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Totale proventi straordinari</t>
  </si>
  <si>
    <t>21)</t>
  </si>
  <si>
    <t>Oneri:</t>
  </si>
  <si>
    <t>- minusvalenze da alienazioni</t>
  </si>
  <si>
    <t>- imposte esercizi precedenti</t>
  </si>
  <si>
    <t>Totale oneri straordinari</t>
  </si>
  <si>
    <t>Totale delle partite straordinarie</t>
  </si>
  <si>
    <t>Risultato prima delle imposte (A-B+/-C+/-D+/-E)</t>
  </si>
  <si>
    <t>22)</t>
  </si>
  <si>
    <t xml:space="preserve">Imposte sul reddito </t>
  </si>
  <si>
    <t>23)</t>
  </si>
  <si>
    <t>Risultato consolidato</t>
  </si>
  <si>
    <t>Risultato netto di terzi</t>
  </si>
  <si>
    <t>26)</t>
  </si>
  <si>
    <t>Utile (Perdita) dell'esercizio del Gruppo</t>
  </si>
  <si>
    <t>Balance sheet</t>
  </si>
  <si>
    <t>At 30 June 2011</t>
  </si>
  <si>
    <t>At 31 December 2010</t>
  </si>
  <si>
    <t>In thousands of Euros</t>
  </si>
  <si>
    <t>Total</t>
  </si>
  <si>
    <t>of which with related parties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</si>
  <si>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</si>
  <si>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</si>
  <si>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</si>
  <si>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</si>
  <si>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</si>
  <si>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</si>
  <si>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</si>
  <si>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</si>
  <si>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</si>
  <si>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</si>
  <si>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</si>
  <si>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</si>
  <si>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</si>
  <si>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</si>
  <si>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</si>
  <si>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</si>
  <si>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</si>
  <si>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</si>
  <si>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</si>
  <si>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</si>
  <si>
    <t>Check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</si>
  <si>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</si>
  <si>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</si>
  <si>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</si>
  <si>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</si>
  <si>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</si>
  <si>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</si>
  <si>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</si>
  <si>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 xml:space="preserve">Trade payables </t>
  </si>
  <si>
    <t>Other long-term provisions</t>
  </si>
  <si>
    <t>Deferred tax liabilities</t>
  </si>
  <si>
    <t>Retirement funds and employee benefits</t>
  </si>
  <si>
    <t>Tax payables</t>
  </si>
  <si>
    <t>Other long-term payables</t>
  </si>
  <si>
    <t>Total non-current liabilities</t>
  </si>
  <si>
    <t>Current liabilities</t>
  </si>
  <si>
    <t>Financial liabilities falling due within one year</t>
  </si>
  <si>
    <t>Other short-term payables</t>
  </si>
  <si>
    <t>Current portion other long-term provisions</t>
  </si>
  <si>
    <t>Total current liabilities</t>
  </si>
  <si>
    <t>TOTAL SHAREHOLDERS’ EQUITY AND LIABILITIES</t>
  </si>
  <si>
    <t>CONSOLIDATED NET DEBT /(NET FINANCIAL DEBT)</t>
  </si>
  <si>
    <t>Change</t>
  </si>
  <si>
    <t>Liquidity</t>
  </si>
  <si>
    <t>Securities</t>
  </si>
  <si>
    <t>Current financial receivables</t>
  </si>
  <si>
    <t xml:space="preserve">Payables due to banks </t>
  </si>
  <si>
    <t>Current portion of bank financing</t>
  </si>
  <si>
    <t>Amounts due to factoring companies</t>
  </si>
  <si>
    <t>Amounts due under leases</t>
  </si>
  <si>
    <t>Current portion of payables due to other financiers</t>
  </si>
  <si>
    <t>Current financial debt</t>
  </si>
  <si>
    <t xml:space="preserve">Net current financial debt </t>
  </si>
  <si>
    <t>Payables due to banks and financing institutions</t>
  </si>
  <si>
    <t>Bonds</t>
  </si>
  <si>
    <t>Amounts due to other lenders</t>
  </si>
  <si>
    <t xml:space="preserve">Non-current financial debt </t>
  </si>
  <si>
    <t>NET FINANCIAL DEBT</t>
  </si>
  <si>
    <t>INCOME STATEMENT</t>
  </si>
  <si>
    <t>First Half 2011</t>
  </si>
  <si>
    <t>First Half 2010</t>
  </si>
  <si>
    <t>Net revenues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</si>
  <si>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</si>
  <si>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</si>
  <si>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</si>
  <si>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</si>
  <si>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</si>
  <si>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</si>
  <si>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</si>
  <si>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</si>
  <si>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</si>
  <si>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</si>
  <si>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</si>
  <si>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Net exchange gains/(losses)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</si>
  <si>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</si>
  <si>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</si>
  <si>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</si>
  <si>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</si>
  <si>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</si>
  <si>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</si>
  <si>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</si>
  <si>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</si>
  <si>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</si>
  <si>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</si>
  <si>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</si>
  <si>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Totale Fondi per Rischi ed Oneri Breve termine</t>
  </si>
  <si>
    <t>Totale fondi per Rischi ed Oneri Lungo Termine</t>
  </si>
  <si>
    <t xml:space="preserve">Amounts in €/000 </t>
  </si>
  <si>
    <t>Operating activities</t>
  </si>
  <si>
    <t>Minority shareholders</t>
  </si>
  <si>
    <t>Non-monetary costs for stock options</t>
  </si>
  <si>
    <t>Allocations for risks and retirement funds and employee benefits</t>
  </si>
  <si>
    <t>Write-downs / (Revaluations)</t>
  </si>
  <si>
    <t>Losses / (Gains) on the disposal of property, plants and equipment</t>
  </si>
  <si>
    <t>Losses / (Gains) on the disposal of intangible assets</t>
  </si>
  <si>
    <t>Dividend income</t>
  </si>
  <si>
    <t>Income from public grants</t>
  </si>
  <si>
    <t>Results from associates</t>
  </si>
  <si>
    <t>Change in working capital:</t>
  </si>
  <si>
    <t>(Increase)/Decrease in trade receivables</t>
  </si>
  <si>
    <t xml:space="preserve">(Increase)/Decrease other receivables </t>
  </si>
  <si>
    <t>(Increase)/Decrease in inventories</t>
  </si>
  <si>
    <t>Increase/(Decrease) in trade payables</t>
  </si>
  <si>
    <t>Increase/(Decrease) other payables</t>
  </si>
  <si>
    <t>Increase/(Decrease) in provisions for risks</t>
  </si>
  <si>
    <t>Increase/(Decrease) in retirement funds and employee benefits</t>
  </si>
  <si>
    <t>Other changes</t>
  </si>
  <si>
    <t>Cash generating by operating activities</t>
  </si>
  <si>
    <t>Interest paid</t>
  </si>
  <si>
    <t>Taxation paid</t>
  </si>
  <si>
    <t>Cash flow from operating activities (A)</t>
  </si>
  <si>
    <t>Investment activity</t>
  </si>
  <si>
    <t>Investment in property, plant and equipment</t>
  </si>
  <si>
    <t xml:space="preserve">Sale price, or repayment value, of property, plant and equipment </t>
  </si>
  <si>
    <t>Investment in intangible assets</t>
  </si>
  <si>
    <t>Sale price, or repayment value, of intangible assets</t>
  </si>
  <si>
    <t>Sale price of equity investments</t>
  </si>
  <si>
    <t>Repayment of loans provided</t>
  </si>
  <si>
    <t>Purchase of financial assets</t>
  </si>
  <si>
    <t>Sale price of financial assets</t>
  </si>
  <si>
    <t>Collected interests</t>
  </si>
  <si>
    <t>Cash flow from investment activities (B)</t>
  </si>
  <si>
    <t>Financing activities</t>
  </si>
  <si>
    <t>Purchase of own shares</t>
  </si>
  <si>
    <t>Outflow for dividends paid</t>
  </si>
  <si>
    <t>Loans received</t>
  </si>
  <si>
    <t>Outflow for repayment of loans</t>
  </si>
  <si>
    <t>Finance leases received</t>
  </si>
  <si>
    <t>Repayment of finance leases</t>
  </si>
  <si>
    <t>Cash flow from funding activities (C)</t>
  </si>
  <si>
    <t>Increase / (Decrease) in liquid funds (A+B+C)</t>
  </si>
  <si>
    <t>Opening balance</t>
  </si>
  <si>
    <t>Exchange differences</t>
  </si>
  <si>
    <t>Closing balance</t>
  </si>
  <si>
    <t>4° Trimestre 2011</t>
  </si>
  <si>
    <t>4° Trimestre 2010</t>
  </si>
  <si>
    <t>In migliaia di euro</t>
  </si>
  <si>
    <t>Note</t>
  </si>
  <si>
    <t>Totale</t>
  </si>
  <si>
    <t xml:space="preserve">di cui Parti correlate (Capitolo F) </t>
  </si>
  <si>
    <t>Variazione</t>
  </si>
  <si>
    <t>Ricavi Netti</t>
  </si>
  <si>
    <t>Costo per materiali</t>
  </si>
  <si>
    <t>Costo per servizi e godimento beni di terzi</t>
  </si>
  <si>
    <t>Costi del personale</t>
  </si>
  <si>
    <t>Ammortamento di immobili, impianti e macchinari</t>
  </si>
  <si>
    <t>Ammortamento delle Attività immateriali</t>
  </si>
  <si>
    <t>Altri proventi operativi</t>
  </si>
  <si>
    <t>Altri costi operativi</t>
  </si>
  <si>
    <t>Risultato operativo</t>
  </si>
  <si>
    <t>Risultato partecipazioni</t>
  </si>
  <si>
    <t>Proventi finanziari</t>
  </si>
  <si>
    <t>Oneri finanziari</t>
  </si>
  <si>
    <t>Utili/(perdite) nette da differenze cambio</t>
  </si>
  <si>
    <t>Risultato prima delle imposte</t>
  </si>
  <si>
    <t>Imposte del periodo</t>
  </si>
  <si>
    <t>Risultato derivante da attività di funzionamento</t>
  </si>
  <si>
    <t>Attività destinate alla dismissione:</t>
  </si>
  <si>
    <t>Utile o perdita derivante da attività destinate alla dismissione</t>
  </si>
  <si>
    <t>Risultato netto consolidato</t>
  </si>
  <si>
    <t>Attribuibile a:</t>
  </si>
  <si>
    <t>Azionisti della controllante</t>
  </si>
  <si>
    <t>Azionisti di minoranza</t>
  </si>
  <si>
    <t>3° Trimestre 2011</t>
  </si>
  <si>
    <t>3° Trimestre 2010</t>
  </si>
  <si>
    <t>CONTO ECONOMICO CONSOLIDATO</t>
  </si>
  <si>
    <t>1° trimestre 2010</t>
  </si>
  <si>
    <t>1° trimestre 2009</t>
  </si>
  <si>
    <t>1° Trimestre 2011</t>
  </si>
  <si>
    <t>1° Trimestre 2010</t>
  </si>
  <si>
    <t>1° trimestre 2011</t>
  </si>
  <si>
    <t>2° trimestre 2011</t>
  </si>
  <si>
    <t>2° trimestre 2010</t>
  </si>
  <si>
    <t>3° trimestre 2011</t>
  </si>
  <si>
    <t>4° trimestre 2011</t>
  </si>
  <si>
    <t>2010</t>
  </si>
  <si>
    <t>3° trimestre 2010</t>
  </si>
  <si>
    <t>4° trimestre 2010</t>
  </si>
  <si>
    <t>Vehicles</t>
  </si>
  <si>
    <t>USA</t>
  </si>
  <si>
    <t>UK</t>
  </si>
  <si>
    <t>PAP</t>
  </si>
  <si>
    <t>TOTALE</t>
  </si>
  <si>
    <t>VL</t>
  </si>
  <si>
    <t>Fondo</t>
  </si>
  <si>
    <t>Tot</t>
  </si>
  <si>
    <t>Impianti e macchinari</t>
  </si>
  <si>
    <t xml:space="preserve">Attrezzature industriali </t>
  </si>
  <si>
    <t>Altri beni materiali</t>
  </si>
  <si>
    <t xml:space="preserve">Immobilizzazioni in </t>
  </si>
  <si>
    <t>Croazia</t>
  </si>
  <si>
    <t>Costi di impianto e di</t>
  </si>
  <si>
    <t>Costi di ricerca, di sviluppo</t>
  </si>
  <si>
    <t xml:space="preserve">Diritti di brevetto industriale e </t>
  </si>
  <si>
    <t>Concessioni, licenze, mar-</t>
  </si>
  <si>
    <t>Immobilizzazioni in corso e</t>
  </si>
</sst>
</file>

<file path=xl/styles.xml><?xml version="1.0" encoding="utf-8"?>
<styleSheet xmlns="http://schemas.openxmlformats.org/spreadsheetml/2006/main">
  <numFmts count="24">
    <numFmt numFmtId="164" formatCode="GENERAL"/>
    <numFmt numFmtId="165" formatCode="#,##0;[RED]\-#,##0"/>
    <numFmt numFmtId="166" formatCode="&quot;L. &quot;#,##0;[RED]&quot;-L. &quot;#,##0"/>
    <numFmt numFmtId="167" formatCode="#,##0.000"/>
    <numFmt numFmtId="168" formatCode="#,##0;\-#,##0"/>
    <numFmt numFmtId="169" formatCode="#,##0;\(#,##0\)"/>
    <numFmt numFmtId="170" formatCode="#,##0.0"/>
    <numFmt numFmtId="171" formatCode="@"/>
    <numFmt numFmtId="172" formatCode="#,##0"/>
    <numFmt numFmtId="173" formatCode="_-* #,##0_-;\-* #,##0_-;_-* \-_-;_-@_-"/>
    <numFmt numFmtId="174" formatCode="0_ ;[RED]\-0\ "/>
    <numFmt numFmtId="175" formatCode="0"/>
    <numFmt numFmtId="176" formatCode="[H]:MM:SS"/>
    <numFmt numFmtId="177" formatCode="0%"/>
    <numFmt numFmtId="178" formatCode="_-* #,##0.00_-;\-* #,##0.00_-;_-* \-_-;_-@_-"/>
    <numFmt numFmtId="179" formatCode="0.00%"/>
    <numFmt numFmtId="180" formatCode="0;[RED]0"/>
    <numFmt numFmtId="181" formatCode="#,##0.0;\(#,##0.0\)"/>
    <numFmt numFmtId="182" formatCode="0.000"/>
    <numFmt numFmtId="183" formatCode="0.0%"/>
    <numFmt numFmtId="184" formatCode="0.00000%"/>
    <numFmt numFmtId="185" formatCode="0.000%"/>
    <numFmt numFmtId="186" formatCode="#,##0.000000"/>
    <numFmt numFmtId="187" formatCode="#,##0.000;\(#,##0.000\)"/>
  </numFmts>
  <fonts count="30">
    <font>
      <sz val="1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10"/>
      <name val="MS Sans Serif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u val="single"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b/>
      <u val="single"/>
      <sz val="10"/>
      <name val="Arial"/>
      <family val="2"/>
    </font>
    <font>
      <b/>
      <sz val="12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7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6" fontId="0" fillId="0" borderId="0" applyFill="0" applyBorder="0" applyAlignment="0" applyProtection="0"/>
  </cellStyleXfs>
  <cellXfs count="38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right" vertical="center"/>
    </xf>
    <xf numFmtId="164" fontId="2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Alignment="1">
      <alignment horizontal="center"/>
    </xf>
    <xf numFmtId="164" fontId="1" fillId="2" borderId="0" xfId="0" applyFont="1" applyFill="1" applyAlignment="1">
      <alignment/>
    </xf>
    <xf numFmtId="164" fontId="4" fillId="2" borderId="0" xfId="0" applyFont="1" applyFill="1" applyAlignment="1">
      <alignment horizontal="left"/>
    </xf>
    <xf numFmtId="164" fontId="4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2" borderId="0" xfId="0" applyFont="1" applyFill="1" applyAlignment="1">
      <alignment vertical="center"/>
    </xf>
    <xf numFmtId="164" fontId="0" fillId="2" borderId="0" xfId="0" applyFont="1" applyFill="1" applyAlignment="1">
      <alignment horizontal="right" vertical="center"/>
    </xf>
    <xf numFmtId="164" fontId="5" fillId="2" borderId="0" xfId="0" applyFont="1" applyFill="1" applyAlignment="1">
      <alignment/>
    </xf>
    <xf numFmtId="164" fontId="0" fillId="2" borderId="0" xfId="0" applyFont="1" applyFill="1" applyAlignment="1">
      <alignment horizontal="center" vertical="center"/>
    </xf>
    <xf numFmtId="164" fontId="4" fillId="2" borderId="1" xfId="0" applyFont="1" applyFill="1" applyBorder="1" applyAlignment="1" applyProtection="1">
      <alignment horizontal="center" vertical="center"/>
      <protection/>
    </xf>
    <xf numFmtId="164" fontId="4" fillId="2" borderId="2" xfId="0" applyFont="1" applyFill="1" applyBorder="1" applyAlignment="1" applyProtection="1">
      <alignment horizontal="center" vertical="center"/>
      <protection/>
    </xf>
    <xf numFmtId="164" fontId="4" fillId="2" borderId="3" xfId="0" applyFont="1" applyFill="1" applyBorder="1" applyAlignment="1" applyProtection="1">
      <alignment horizontal="center" vertical="center"/>
      <protection/>
    </xf>
    <xf numFmtId="164" fontId="4" fillId="2" borderId="3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/>
      <protection/>
    </xf>
    <xf numFmtId="164" fontId="0" fillId="2" borderId="2" xfId="0" applyFont="1" applyFill="1" applyBorder="1" applyAlignment="1" applyProtection="1">
      <alignment/>
      <protection/>
    </xf>
    <xf numFmtId="164" fontId="5" fillId="2" borderId="2" xfId="0" applyFont="1" applyFill="1" applyBorder="1" applyAlignment="1" applyProtection="1">
      <alignment vertical="center"/>
      <protection/>
    </xf>
    <xf numFmtId="167" fontId="0" fillId="2" borderId="4" xfId="0" applyNumberFormat="1" applyFont="1" applyFill="1" applyBorder="1" applyAlignment="1" applyProtection="1">
      <alignment horizontal="right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6" fillId="2" borderId="0" xfId="0" applyFont="1" applyFill="1" applyAlignment="1" applyProtection="1">
      <alignment horizontal="left" vertical="center"/>
      <protection/>
    </xf>
    <xf numFmtId="164" fontId="6" fillId="2" borderId="0" xfId="0" applyFont="1" applyFill="1" applyAlignment="1" applyProtection="1">
      <alignment vertical="center"/>
      <protection/>
    </xf>
    <xf numFmtId="168" fontId="6" fillId="2" borderId="0" xfId="0" applyNumberFormat="1" applyFont="1" applyFill="1" applyBorder="1" applyAlignment="1" applyProtection="1">
      <alignment vertical="center"/>
      <protection/>
    </xf>
    <xf numFmtId="168" fontId="6" fillId="2" borderId="0" xfId="0" applyNumberFormat="1" applyFont="1" applyFill="1" applyAlignment="1" applyProtection="1">
      <alignment vertical="center"/>
      <protection/>
    </xf>
    <xf numFmtId="169" fontId="5" fillId="2" borderId="6" xfId="0" applyNumberFormat="1" applyFont="1" applyFill="1" applyBorder="1" applyAlignment="1">
      <alignment/>
    </xf>
    <xf numFmtId="164" fontId="7" fillId="0" borderId="0" xfId="0" applyFont="1" applyAlignment="1">
      <alignment/>
    </xf>
    <xf numFmtId="164" fontId="8" fillId="2" borderId="5" xfId="0" applyFont="1" applyFill="1" applyBorder="1" applyAlignment="1" applyProtection="1">
      <alignment vertical="center"/>
      <protection/>
    </xf>
    <xf numFmtId="164" fontId="8" fillId="2" borderId="0" xfId="0" applyFont="1" applyFill="1" applyAlignment="1" applyProtection="1">
      <alignment vertical="center"/>
      <protection/>
    </xf>
    <xf numFmtId="168" fontId="8" fillId="2" borderId="0" xfId="0" applyNumberFormat="1" applyFont="1" applyFill="1" applyBorder="1" applyAlignment="1" applyProtection="1">
      <alignment vertical="center"/>
      <protection/>
    </xf>
    <xf numFmtId="168" fontId="8" fillId="2" borderId="0" xfId="0" applyNumberFormat="1" applyFont="1" applyFill="1" applyAlignment="1" applyProtection="1">
      <alignment vertical="center"/>
      <protection/>
    </xf>
    <xf numFmtId="167" fontId="0" fillId="2" borderId="6" xfId="0" applyNumberFormat="1" applyFont="1" applyFill="1" applyBorder="1" applyAlignment="1" applyProtection="1">
      <alignment horizontal="right" vertical="center"/>
      <protection/>
    </xf>
    <xf numFmtId="164" fontId="8" fillId="2" borderId="0" xfId="0" applyFont="1" applyFill="1" applyAlignment="1" applyProtection="1">
      <alignment horizontal="left" vertical="center"/>
      <protection/>
    </xf>
    <xf numFmtId="164" fontId="9" fillId="0" borderId="0" xfId="0" applyFont="1" applyAlignment="1">
      <alignment/>
    </xf>
    <xf numFmtId="165" fontId="4" fillId="2" borderId="3" xfId="20" applyFont="1" applyFill="1" applyBorder="1" applyAlignment="1" applyProtection="1">
      <alignment horizontal="right"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5" fontId="0" fillId="2" borderId="6" xfId="20" applyFont="1" applyFill="1" applyBorder="1" applyAlignment="1" applyProtection="1">
      <alignment horizontal="right"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8" fontId="8" fillId="2" borderId="0" xfId="0" applyNumberFormat="1" applyFont="1" applyFill="1" applyBorder="1" applyAlignment="1" applyProtection="1">
      <alignment horizontal="center" vertical="center"/>
      <protection/>
    </xf>
    <xf numFmtId="168" fontId="8" fillId="2" borderId="3" xfId="0" applyNumberFormat="1" applyFont="1" applyFill="1" applyBorder="1" applyAlignment="1" applyProtection="1">
      <alignment horizontal="center" vertical="center"/>
      <protection/>
    </xf>
    <xf numFmtId="168" fontId="8" fillId="2" borderId="5" xfId="0" applyNumberFormat="1" applyFont="1" applyFill="1" applyBorder="1" applyAlignment="1" applyProtection="1">
      <alignment horizontal="right" vertical="center"/>
      <protection/>
    </xf>
    <xf numFmtId="169" fontId="5" fillId="2" borderId="3" xfId="0" applyNumberFormat="1" applyFont="1" applyFill="1" applyBorder="1" applyAlignment="1">
      <alignment/>
    </xf>
    <xf numFmtId="164" fontId="6" fillId="2" borderId="7" xfId="0" applyFont="1" applyFill="1" applyBorder="1" applyAlignment="1" applyProtection="1">
      <alignment vertical="center"/>
      <protection/>
    </xf>
    <xf numFmtId="164" fontId="6" fillId="2" borderId="8" xfId="0" applyFont="1" applyFill="1" applyBorder="1" applyAlignment="1" applyProtection="1">
      <alignment horizontal="left" vertical="center"/>
      <protection/>
    </xf>
    <xf numFmtId="164" fontId="10" fillId="2" borderId="8" xfId="0" applyFont="1" applyFill="1" applyBorder="1" applyAlignment="1" applyProtection="1">
      <alignment vertical="center"/>
      <protection/>
    </xf>
    <xf numFmtId="164" fontId="8" fillId="2" borderId="8" xfId="0" applyFont="1" applyFill="1" applyBorder="1" applyAlignment="1" applyProtection="1">
      <alignment vertical="center"/>
      <protection/>
    </xf>
    <xf numFmtId="168" fontId="8" fillId="2" borderId="8" xfId="0" applyNumberFormat="1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horizontal="center" vertical="center"/>
      <protection/>
    </xf>
    <xf numFmtId="164" fontId="4" fillId="2" borderId="10" xfId="0" applyFont="1" applyFill="1" applyBorder="1" applyAlignment="1" applyProtection="1">
      <alignment horizontal="center" vertical="center"/>
      <protection/>
    </xf>
    <xf numFmtId="165" fontId="0" fillId="2" borderId="5" xfId="20" applyFont="1" applyFill="1" applyBorder="1" applyAlignment="1" applyProtection="1">
      <alignment horizontal="right" vertical="center"/>
      <protection/>
    </xf>
    <xf numFmtId="165" fontId="0" fillId="2" borderId="4" xfId="20" applyFont="1" applyFill="1" applyBorder="1" applyAlignment="1" applyProtection="1">
      <alignment horizontal="right" vertical="center"/>
      <protection/>
    </xf>
    <xf numFmtId="165" fontId="0" fillId="2" borderId="11" xfId="20" applyFont="1" applyFill="1" applyBorder="1" applyAlignment="1" applyProtection="1">
      <alignment horizontal="right" vertical="center"/>
      <protection/>
    </xf>
    <xf numFmtId="164" fontId="11" fillId="2" borderId="0" xfId="0" applyFont="1" applyFill="1" applyAlignment="1" applyProtection="1">
      <alignment vertical="center"/>
      <protection/>
    </xf>
    <xf numFmtId="168" fontId="8" fillId="2" borderId="9" xfId="0" applyNumberFormat="1" applyFont="1" applyFill="1" applyBorder="1" applyAlignment="1" applyProtection="1">
      <alignment horizontal="center" vertical="center"/>
      <protection/>
    </xf>
    <xf numFmtId="169" fontId="5" fillId="2" borderId="5" xfId="0" applyNumberFormat="1" applyFont="1" applyFill="1" applyBorder="1" applyAlignment="1">
      <alignment/>
    </xf>
    <xf numFmtId="168" fontId="8" fillId="2" borderId="3" xfId="0" applyNumberFormat="1" applyFont="1" applyFill="1" applyBorder="1" applyAlignment="1" applyProtection="1">
      <alignment vertical="center"/>
      <protection/>
    </xf>
    <xf numFmtId="165" fontId="0" fillId="2" borderId="12" xfId="20" applyFont="1" applyFill="1" applyBorder="1" applyAlignment="1" applyProtection="1">
      <alignment horizontal="right" vertical="center"/>
      <protection/>
    </xf>
    <xf numFmtId="164" fontId="8" fillId="2" borderId="0" xfId="0" applyFont="1" applyFill="1" applyBorder="1" applyAlignment="1">
      <alignment vertical="center"/>
    </xf>
    <xf numFmtId="164" fontId="8" fillId="2" borderId="0" xfId="0" applyFont="1" applyFill="1" applyAlignment="1">
      <alignment vertical="center"/>
    </xf>
    <xf numFmtId="165" fontId="4" fillId="2" borderId="12" xfId="20" applyFont="1" applyFill="1" applyBorder="1" applyAlignment="1" applyProtection="1">
      <alignment horizontal="right" vertical="center"/>
      <protection/>
    </xf>
    <xf numFmtId="165" fontId="8" fillId="2" borderId="0" xfId="20" applyFont="1" applyFill="1" applyBorder="1" applyAlignment="1" applyProtection="1">
      <alignment vertical="center"/>
      <protection/>
    </xf>
    <xf numFmtId="165" fontId="4" fillId="2" borderId="3" xfId="20" applyNumberFormat="1" applyFont="1" applyFill="1" applyBorder="1" applyAlignment="1" applyProtection="1">
      <alignment horizontal="right" vertical="center"/>
      <protection/>
    </xf>
    <xf numFmtId="164" fontId="8" fillId="2" borderId="5" xfId="0" applyFont="1" applyFill="1" applyBorder="1" applyAlignment="1" applyProtection="1">
      <alignment/>
      <protection/>
    </xf>
    <xf numFmtId="164" fontId="8" fillId="2" borderId="0" xfId="0" applyFont="1" applyFill="1" applyAlignment="1" applyProtection="1">
      <alignment/>
      <protection/>
    </xf>
    <xf numFmtId="164" fontId="12" fillId="2" borderId="7" xfId="0" applyFont="1" applyFill="1" applyBorder="1" applyAlignment="1" applyProtection="1">
      <alignment/>
      <protection/>
    </xf>
    <xf numFmtId="164" fontId="12" fillId="2" borderId="8" xfId="0" applyFont="1" applyFill="1" applyBorder="1" applyAlignment="1" applyProtection="1">
      <alignment horizontal="left"/>
      <protection/>
    </xf>
    <xf numFmtId="164" fontId="12" fillId="2" borderId="8" xfId="0" applyFont="1" applyFill="1" applyBorder="1" applyAlignment="1" applyProtection="1">
      <alignment/>
      <protection/>
    </xf>
    <xf numFmtId="164" fontId="0" fillId="2" borderId="8" xfId="0" applyFont="1" applyFill="1" applyBorder="1" applyAlignment="1" applyProtection="1">
      <alignment/>
      <protection/>
    </xf>
    <xf numFmtId="168" fontId="5" fillId="2" borderId="8" xfId="0" applyNumberFormat="1" applyFont="1" applyFill="1" applyBorder="1" applyAlignment="1" applyProtection="1">
      <alignment vertical="center"/>
      <protection/>
    </xf>
    <xf numFmtId="164" fontId="13" fillId="0" borderId="0" xfId="0" applyFont="1" applyBorder="1" applyAlignment="1" applyProtection="1">
      <alignment/>
      <protection/>
    </xf>
    <xf numFmtId="164" fontId="13" fillId="0" borderId="0" xfId="0" applyFont="1" applyBorder="1" applyAlignment="1" applyProtection="1">
      <alignment horizontal="left"/>
      <protection/>
    </xf>
    <xf numFmtId="164" fontId="1" fillId="0" borderId="0" xfId="0" applyFont="1" applyBorder="1" applyAlignment="1" applyProtection="1">
      <alignment/>
      <protection/>
    </xf>
    <xf numFmtId="168" fontId="14" fillId="0" borderId="0" xfId="0" applyNumberFormat="1" applyFont="1" applyFill="1" applyBorder="1" applyAlignment="1" applyProtection="1">
      <alignment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Fill="1" applyAlignment="1" applyProtection="1">
      <alignment horizontal="right" vertical="center"/>
      <protection/>
    </xf>
    <xf numFmtId="168" fontId="8" fillId="0" borderId="0" xfId="0" applyNumberFormat="1" applyFont="1" applyFill="1" applyBorder="1" applyAlignment="1" applyProtection="1">
      <alignment horizontal="center" vertical="center"/>
      <protection/>
    </xf>
    <xf numFmtId="167" fontId="8" fillId="0" borderId="0" xfId="0" applyNumberFormat="1" applyFont="1" applyBorder="1" applyAlignment="1" applyProtection="1">
      <alignment horizontal="center" vertical="center"/>
      <protection/>
    </xf>
    <xf numFmtId="167" fontId="8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Font="1" applyBorder="1" applyAlignment="1">
      <alignment/>
    </xf>
    <xf numFmtId="164" fontId="1" fillId="0" borderId="0" xfId="0" applyFont="1" applyFill="1" applyBorder="1" applyAlignment="1" applyProtection="1">
      <alignment vertical="center"/>
      <protection/>
    </xf>
    <xf numFmtId="167" fontId="1" fillId="0" borderId="0" xfId="0" applyNumberFormat="1" applyFont="1" applyAlignment="1" applyProtection="1">
      <alignment horizontal="right" vertical="center"/>
      <protection/>
    </xf>
    <xf numFmtId="167" fontId="1" fillId="0" borderId="0" xfId="0" applyNumberFormat="1" applyFont="1" applyFill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Alignment="1" applyProtection="1">
      <alignment vertical="center"/>
      <protection/>
    </xf>
    <xf numFmtId="167" fontId="1" fillId="0" borderId="0" xfId="0" applyNumberFormat="1" applyFont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Fill="1" applyAlignment="1">
      <alignment vertical="center"/>
    </xf>
    <xf numFmtId="164" fontId="5" fillId="0" borderId="0" xfId="0" applyFont="1" applyFill="1" applyAlignment="1">
      <alignment horizontal="right" vertical="center"/>
    </xf>
    <xf numFmtId="170" fontId="1" fillId="0" borderId="0" xfId="0" applyNumberFormat="1" applyFont="1" applyFill="1" applyAlignment="1">
      <alignment horizontal="right" vertical="center"/>
    </xf>
    <xf numFmtId="170" fontId="5" fillId="0" borderId="0" xfId="0" applyNumberFormat="1" applyFont="1" applyFill="1" applyAlignment="1">
      <alignment horizontal="right" vertical="center"/>
    </xf>
    <xf numFmtId="164" fontId="5" fillId="2" borderId="0" xfId="0" applyFont="1" applyFill="1" applyAlignment="1">
      <alignment vertical="center"/>
    </xf>
    <xf numFmtId="164" fontId="5" fillId="2" borderId="0" xfId="0" applyFont="1" applyFill="1" applyAlignment="1">
      <alignment horizontal="right" vertical="center"/>
    </xf>
    <xf numFmtId="170" fontId="1" fillId="2" borderId="0" xfId="0" applyNumberFormat="1" applyFont="1" applyFill="1" applyAlignment="1">
      <alignment horizontal="right" vertical="center"/>
    </xf>
    <xf numFmtId="170" fontId="5" fillId="2" borderId="0" xfId="0" applyNumberFormat="1" applyFont="1" applyFill="1" applyAlignment="1">
      <alignment horizontal="right" vertical="center"/>
    </xf>
    <xf numFmtId="164" fontId="16" fillId="2" borderId="0" xfId="0" applyFont="1" applyFill="1" applyAlignment="1">
      <alignment horizontal="left"/>
    </xf>
    <xf numFmtId="164" fontId="16" fillId="2" borderId="0" xfId="0" applyFont="1" applyFill="1" applyAlignment="1">
      <alignment/>
    </xf>
    <xf numFmtId="170" fontId="0" fillId="2" borderId="0" xfId="0" applyNumberFormat="1" applyFont="1" applyFill="1" applyAlignment="1">
      <alignment horizontal="right" vertical="center"/>
    </xf>
    <xf numFmtId="170" fontId="5" fillId="2" borderId="0" xfId="0" applyNumberFormat="1" applyFont="1" applyFill="1" applyAlignment="1">
      <alignment horizontal="center" vertical="center"/>
    </xf>
    <xf numFmtId="164" fontId="12" fillId="2" borderId="1" xfId="0" applyFont="1" applyFill="1" applyBorder="1" applyAlignment="1" applyProtection="1">
      <alignment horizontal="center" vertical="center"/>
      <protection/>
    </xf>
    <xf numFmtId="164" fontId="12" fillId="2" borderId="2" xfId="0" applyFont="1" applyFill="1" applyBorder="1" applyAlignment="1" applyProtection="1">
      <alignment horizontal="center" vertical="center"/>
      <protection/>
    </xf>
    <xf numFmtId="164" fontId="12" fillId="2" borderId="3" xfId="0" applyFont="1" applyFill="1" applyBorder="1" applyAlignment="1" applyProtection="1">
      <alignment horizontal="center" vertical="center"/>
      <protection/>
    </xf>
    <xf numFmtId="171" fontId="12" fillId="2" borderId="3" xfId="0" applyNumberFormat="1" applyFont="1" applyFill="1" applyBorder="1" applyAlignment="1" applyProtection="1">
      <alignment horizontal="center" vertical="center"/>
      <protection/>
    </xf>
    <xf numFmtId="164" fontId="5" fillId="2" borderId="1" xfId="0" applyFont="1" applyFill="1" applyBorder="1" applyAlignment="1" applyProtection="1">
      <alignment/>
      <protection/>
    </xf>
    <xf numFmtId="164" fontId="5" fillId="2" borderId="2" xfId="0" applyFont="1" applyFill="1" applyBorder="1" applyAlignment="1" applyProtection="1">
      <alignment/>
      <protection/>
    </xf>
    <xf numFmtId="168" fontId="5" fillId="2" borderId="2" xfId="0" applyNumberFormat="1" applyFont="1" applyFill="1" applyBorder="1" applyAlignment="1" applyProtection="1">
      <alignment vertical="center"/>
      <protection/>
    </xf>
    <xf numFmtId="168" fontId="5" fillId="2" borderId="4" xfId="0" applyNumberFormat="1" applyFont="1" applyFill="1" applyBorder="1" applyAlignment="1" applyProtection="1">
      <alignment horizontal="right" vertical="center"/>
      <protection/>
    </xf>
    <xf numFmtId="172" fontId="0" fillId="2" borderId="4" xfId="0" applyNumberFormat="1" applyFont="1" applyFill="1" applyBorder="1" applyAlignment="1" applyProtection="1">
      <alignment horizontal="right" vertical="center"/>
      <protection/>
    </xf>
    <xf numFmtId="172" fontId="5" fillId="2" borderId="4" xfId="0" applyNumberFormat="1" applyFont="1" applyFill="1" applyBorder="1" applyAlignment="1" applyProtection="1">
      <alignment horizontal="right" vertical="center"/>
      <protection/>
    </xf>
    <xf numFmtId="164" fontId="12" fillId="2" borderId="5" xfId="0" applyFont="1" applyFill="1" applyBorder="1" applyAlignment="1" applyProtection="1">
      <alignment horizontal="left"/>
      <protection/>
    </xf>
    <xf numFmtId="164" fontId="12" fillId="2" borderId="0" xfId="0" applyFont="1" applyFill="1" applyAlignment="1" applyProtection="1">
      <alignment horizontal="left"/>
      <protection/>
    </xf>
    <xf numFmtId="164" fontId="12" fillId="2" borderId="0" xfId="0" applyFont="1" applyFill="1" applyAlignment="1" applyProtection="1">
      <alignment/>
      <protection/>
    </xf>
    <xf numFmtId="168" fontId="12" fillId="2" borderId="0" xfId="0" applyNumberFormat="1" applyFont="1" applyFill="1" applyBorder="1" applyAlignment="1" applyProtection="1">
      <alignment vertical="center"/>
      <protection/>
    </xf>
    <xf numFmtId="168" fontId="12" fillId="2" borderId="0" xfId="0" applyNumberFormat="1" applyFont="1" applyFill="1" applyAlignment="1" applyProtection="1">
      <alignment vertical="center"/>
      <protection/>
    </xf>
    <xf numFmtId="168" fontId="5" fillId="2" borderId="6" xfId="0" applyNumberFormat="1" applyFont="1" applyFill="1" applyBorder="1" applyAlignment="1" applyProtection="1">
      <alignment horizontal="right" vertical="center"/>
      <protection/>
    </xf>
    <xf numFmtId="172" fontId="0" fillId="2" borderId="6" xfId="0" applyNumberFormat="1" applyFont="1" applyFill="1" applyBorder="1" applyAlignment="1" applyProtection="1">
      <alignment horizontal="right" vertical="center"/>
      <protection/>
    </xf>
    <xf numFmtId="172" fontId="5" fillId="2" borderId="6" xfId="0" applyNumberFormat="1" applyFont="1" applyFill="1" applyBorder="1" applyAlignment="1" applyProtection="1">
      <alignment horizontal="right" vertical="center"/>
      <protection/>
    </xf>
    <xf numFmtId="164" fontId="5" fillId="2" borderId="5" xfId="0" applyFont="1" applyFill="1" applyBorder="1" applyAlignment="1" applyProtection="1">
      <alignment/>
      <protection/>
    </xf>
    <xf numFmtId="164" fontId="5" fillId="2" borderId="0" xfId="0" applyFont="1" applyFill="1" applyAlignment="1" applyProtection="1">
      <alignment horizontal="left"/>
      <protection/>
    </xf>
    <xf numFmtId="164" fontId="5" fillId="2" borderId="0" xfId="0" applyFont="1" applyFill="1" applyAlignment="1" applyProtection="1">
      <alignment/>
      <protection/>
    </xf>
    <xf numFmtId="169" fontId="5" fillId="2" borderId="6" xfId="0" applyNumberFormat="1" applyFont="1" applyFill="1" applyBorder="1" applyAlignment="1" applyProtection="1">
      <alignment horizontal="right" vertical="center"/>
      <protection/>
    </xf>
    <xf numFmtId="168" fontId="5" fillId="2" borderId="0" xfId="0" applyNumberFormat="1" applyFont="1" applyFill="1" applyBorder="1" applyAlignment="1" applyProtection="1">
      <alignment vertical="center"/>
      <protection/>
    </xf>
    <xf numFmtId="168" fontId="5" fillId="2" borderId="0" xfId="0" applyNumberFormat="1" applyFont="1" applyFill="1" applyAlignment="1" applyProtection="1">
      <alignment vertical="center"/>
      <protection/>
    </xf>
    <xf numFmtId="173" fontId="5" fillId="2" borderId="6" xfId="0" applyNumberFormat="1" applyFont="1" applyFill="1" applyBorder="1" applyAlignment="1" applyProtection="1">
      <alignment horizontal="right" vertical="center"/>
      <protection/>
    </xf>
    <xf numFmtId="164" fontId="12" fillId="2" borderId="5" xfId="0" applyFont="1" applyFill="1" applyBorder="1" applyAlignment="1" applyProtection="1">
      <alignment/>
      <protection/>
    </xf>
    <xf numFmtId="174" fontId="5" fillId="2" borderId="0" xfId="0" applyNumberFormat="1" applyFont="1" applyFill="1" applyAlignment="1" applyProtection="1">
      <alignment vertical="center"/>
      <protection/>
    </xf>
    <xf numFmtId="164" fontId="17" fillId="2" borderId="0" xfId="0" applyFont="1" applyFill="1" applyAlignment="1" applyProtection="1">
      <alignment/>
      <protection/>
    </xf>
    <xf numFmtId="169" fontId="5" fillId="2" borderId="12" xfId="0" applyNumberFormat="1" applyFont="1" applyFill="1" applyBorder="1" applyAlignment="1">
      <alignment/>
    </xf>
    <xf numFmtId="169" fontId="5" fillId="2" borderId="12" xfId="0" applyNumberFormat="1" applyFont="1" applyFill="1" applyBorder="1" applyAlignment="1" applyProtection="1">
      <alignment horizontal="right" vertical="center"/>
      <protection/>
    </xf>
    <xf numFmtId="169" fontId="5" fillId="0" borderId="0" xfId="0" applyNumberFormat="1" applyFont="1" applyAlignment="1">
      <alignment/>
    </xf>
    <xf numFmtId="169" fontId="12" fillId="2" borderId="3" xfId="0" applyNumberFormat="1" applyFont="1" applyFill="1" applyBorder="1" applyAlignment="1" applyProtection="1">
      <alignment horizontal="right" vertical="center"/>
      <protection/>
    </xf>
    <xf numFmtId="172" fontId="8" fillId="2" borderId="12" xfId="0" applyNumberFormat="1" applyFont="1" applyFill="1" applyBorder="1" applyAlignment="1" applyProtection="1">
      <alignment horizontal="right" vertical="center"/>
      <protection/>
    </xf>
    <xf numFmtId="172" fontId="5" fillId="2" borderId="12" xfId="0" applyNumberFormat="1" applyFont="1" applyFill="1" applyBorder="1" applyAlignment="1" applyProtection="1">
      <alignment horizontal="right" vertical="center"/>
      <protection/>
    </xf>
    <xf numFmtId="169" fontId="12" fillId="2" borderId="6" xfId="0" applyNumberFormat="1" applyFont="1" applyFill="1" applyBorder="1" applyAlignment="1" applyProtection="1">
      <alignment horizontal="right" vertical="center"/>
      <protection/>
    </xf>
    <xf numFmtId="172" fontId="6" fillId="2" borderId="3" xfId="0" applyNumberFormat="1" applyFont="1" applyFill="1" applyBorder="1" applyAlignment="1" applyProtection="1">
      <alignment horizontal="right" vertical="center"/>
      <protection/>
    </xf>
    <xf numFmtId="172" fontId="12" fillId="2" borderId="3" xfId="0" applyNumberFormat="1" applyFont="1" applyFill="1" applyBorder="1" applyAlignment="1" applyProtection="1">
      <alignment horizontal="right" vertical="center"/>
      <protection/>
    </xf>
    <xf numFmtId="172" fontId="6" fillId="2" borderId="6" xfId="0" applyNumberFormat="1" applyFont="1" applyFill="1" applyBorder="1" applyAlignment="1" applyProtection="1">
      <alignment horizontal="right" vertical="center"/>
      <protection/>
    </xf>
    <xf numFmtId="172" fontId="12" fillId="2" borderId="6" xfId="0" applyNumberFormat="1" applyFont="1" applyFill="1" applyBorder="1" applyAlignment="1" applyProtection="1">
      <alignment horizontal="right" vertical="center"/>
      <protection/>
    </xf>
    <xf numFmtId="172" fontId="8" fillId="2" borderId="6" xfId="0" applyNumberFormat="1" applyFont="1" applyFill="1" applyBorder="1" applyAlignment="1" applyProtection="1">
      <alignment horizontal="right" vertical="center"/>
      <protection/>
    </xf>
    <xf numFmtId="165" fontId="5" fillId="2" borderId="0" xfId="20" applyFont="1" applyFill="1" applyBorder="1" applyAlignment="1" applyProtection="1">
      <alignment/>
      <protection/>
    </xf>
    <xf numFmtId="164" fontId="12" fillId="2" borderId="7" xfId="0" applyFont="1" applyFill="1" applyBorder="1" applyAlignment="1" applyProtection="1">
      <alignment horizontal="left"/>
      <protection/>
    </xf>
    <xf numFmtId="164" fontId="5" fillId="2" borderId="8" xfId="0" applyFont="1" applyFill="1" applyBorder="1" applyAlignment="1" applyProtection="1">
      <alignment/>
      <protection/>
    </xf>
    <xf numFmtId="164" fontId="17" fillId="2" borderId="8" xfId="0" applyFont="1" applyFill="1" applyBorder="1" applyAlignment="1" applyProtection="1">
      <alignment/>
      <protection/>
    </xf>
    <xf numFmtId="168" fontId="5" fillId="2" borderId="13" xfId="0" applyNumberFormat="1" applyFont="1" applyFill="1" applyBorder="1" applyAlignment="1" applyProtection="1">
      <alignment vertical="center"/>
      <protection/>
    </xf>
    <xf numFmtId="169" fontId="12" fillId="2" borderId="8" xfId="0" applyNumberFormat="1" applyFont="1" applyFill="1" applyBorder="1" applyAlignment="1" applyProtection="1">
      <alignment horizontal="right" vertical="center"/>
      <protection/>
    </xf>
    <xf numFmtId="169" fontId="6" fillId="2" borderId="12" xfId="0" applyNumberFormat="1" applyFont="1" applyFill="1" applyBorder="1" applyAlignment="1">
      <alignment/>
    </xf>
    <xf numFmtId="171" fontId="4" fillId="2" borderId="3" xfId="0" applyNumberFormat="1" applyFont="1" applyFill="1" applyBorder="1" applyAlignment="1" applyProtection="1">
      <alignment horizontal="center" vertical="center"/>
      <protection/>
    </xf>
    <xf numFmtId="164" fontId="5" fillId="2" borderId="0" xfId="0" applyFont="1" applyFill="1" applyBorder="1" applyAlignment="1" applyProtection="1">
      <alignment/>
      <protection/>
    </xf>
    <xf numFmtId="164" fontId="17" fillId="2" borderId="0" xfId="0" applyFont="1" applyFill="1" applyBorder="1" applyAlignment="1" applyProtection="1">
      <alignment/>
      <protection/>
    </xf>
    <xf numFmtId="168" fontId="5" fillId="2" borderId="9" xfId="0" applyNumberFormat="1" applyFont="1" applyFill="1" applyBorder="1" applyAlignment="1" applyProtection="1">
      <alignment horizontal="center" vertical="center"/>
      <protection/>
    </xf>
    <xf numFmtId="168" fontId="5" fillId="2" borderId="5" xfId="0" applyNumberFormat="1" applyFont="1" applyFill="1" applyBorder="1" applyAlignment="1" applyProtection="1">
      <alignment horizontal="right" vertical="center"/>
      <protection/>
    </xf>
    <xf numFmtId="173" fontId="5" fillId="2" borderId="6" xfId="20" applyNumberFormat="1" applyFont="1" applyFill="1" applyBorder="1" applyAlignment="1" applyProtection="1">
      <alignment horizontal="right" vertical="center"/>
      <protection/>
    </xf>
    <xf numFmtId="168" fontId="5" fillId="2" borderId="5" xfId="0" applyNumberFormat="1" applyFont="1" applyFill="1" applyBorder="1" applyAlignment="1" applyProtection="1">
      <alignment vertical="center"/>
      <protection/>
    </xf>
    <xf numFmtId="168" fontId="5" fillId="2" borderId="3" xfId="0" applyNumberFormat="1" applyFont="1" applyFill="1" applyBorder="1" applyAlignment="1" applyProtection="1">
      <alignment vertical="center"/>
      <protection/>
    </xf>
    <xf numFmtId="169" fontId="12" fillId="2" borderId="6" xfId="0" applyNumberFormat="1" applyFont="1" applyFill="1" applyBorder="1" applyAlignment="1">
      <alignment/>
    </xf>
    <xf numFmtId="164" fontId="16" fillId="2" borderId="0" xfId="0" applyFont="1" applyFill="1" applyAlignment="1" applyProtection="1">
      <alignment/>
      <protection/>
    </xf>
    <xf numFmtId="164" fontId="5" fillId="2" borderId="7" xfId="0" applyFont="1" applyFill="1" applyBorder="1" applyAlignment="1" applyProtection="1">
      <alignment/>
      <protection/>
    </xf>
    <xf numFmtId="168" fontId="12" fillId="2" borderId="8" xfId="0" applyNumberFormat="1" applyFont="1" applyFill="1" applyBorder="1" applyAlignment="1" applyProtection="1">
      <alignment vertical="center"/>
      <protection/>
    </xf>
    <xf numFmtId="169" fontId="5" fillId="2" borderId="11" xfId="0" applyNumberFormat="1" applyFont="1" applyFill="1" applyBorder="1" applyAlignment="1" applyProtection="1">
      <alignment horizontal="right" vertical="center"/>
      <protection/>
    </xf>
    <xf numFmtId="164" fontId="5" fillId="2" borderId="0" xfId="0" applyFont="1" applyFill="1" applyBorder="1" applyAlignment="1">
      <alignment/>
    </xf>
    <xf numFmtId="175" fontId="12" fillId="2" borderId="3" xfId="0" applyNumberFormat="1" applyFont="1" applyFill="1" applyBorder="1" applyAlignment="1" applyProtection="1">
      <alignment horizontal="center" vertical="center"/>
      <protection/>
    </xf>
    <xf numFmtId="173" fontId="5" fillId="2" borderId="0" xfId="16" applyFont="1" applyFill="1" applyBorder="1" applyAlignment="1" applyProtection="1">
      <alignment horizontal="right" vertical="center"/>
      <protection/>
    </xf>
    <xf numFmtId="170" fontId="5" fillId="2" borderId="0" xfId="0" applyNumberFormat="1" applyFont="1" applyFill="1" applyBorder="1" applyAlignment="1" applyProtection="1">
      <alignment horizontal="right" vertical="center"/>
      <protection/>
    </xf>
    <xf numFmtId="170" fontId="5" fillId="2" borderId="10" xfId="0" applyNumberFormat="1" applyFont="1" applyFill="1" applyBorder="1" applyAlignment="1" applyProtection="1">
      <alignment horizontal="right" vertical="center"/>
      <protection/>
    </xf>
    <xf numFmtId="164" fontId="5" fillId="2" borderId="9" xfId="0" applyFont="1" applyFill="1" applyBorder="1" applyAlignment="1" applyProtection="1">
      <alignment/>
      <protection/>
    </xf>
    <xf numFmtId="164" fontId="12" fillId="2" borderId="10" xfId="0" applyFont="1" applyFill="1" applyBorder="1" applyAlignment="1" applyProtection="1">
      <alignment/>
      <protection/>
    </xf>
    <xf numFmtId="164" fontId="5" fillId="2" borderId="10" xfId="0" applyFont="1" applyFill="1" applyBorder="1" applyAlignment="1" applyProtection="1">
      <alignment/>
      <protection/>
    </xf>
    <xf numFmtId="164" fontId="5" fillId="2" borderId="10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70" fontId="0" fillId="2" borderId="6" xfId="0" applyNumberFormat="1" applyFont="1" applyFill="1" applyBorder="1" applyAlignment="1" applyProtection="1">
      <alignment horizontal="right" vertical="center"/>
      <protection/>
    </xf>
    <xf numFmtId="170" fontId="5" fillId="2" borderId="6" xfId="0" applyNumberFormat="1" applyFont="1" applyFill="1" applyBorder="1" applyAlignment="1" applyProtection="1">
      <alignment horizontal="right" vertical="center"/>
      <protection/>
    </xf>
    <xf numFmtId="164" fontId="5" fillId="2" borderId="0" xfId="0" applyFont="1" applyFill="1" applyBorder="1" applyAlignment="1" applyProtection="1">
      <alignment horizontal="left"/>
      <protection/>
    </xf>
    <xf numFmtId="165" fontId="5" fillId="2" borderId="6" xfId="20" applyFont="1" applyFill="1" applyBorder="1" applyAlignment="1" applyProtection="1">
      <alignment horizontal="right" vertical="center"/>
      <protection/>
    </xf>
    <xf numFmtId="169" fontId="5" fillId="2" borderId="3" xfId="0" applyNumberFormat="1" applyFont="1" applyFill="1" applyBorder="1" applyAlignment="1" applyProtection="1">
      <alignment horizontal="right" vertical="center"/>
      <protection/>
    </xf>
    <xf numFmtId="164" fontId="12" fillId="2" borderId="0" xfId="0" applyFont="1" applyFill="1" applyBorder="1" applyAlignment="1" applyProtection="1">
      <alignment horizontal="right" vertical="center"/>
      <protection/>
    </xf>
    <xf numFmtId="165" fontId="5" fillId="2" borderId="3" xfId="20" applyFont="1" applyFill="1" applyBorder="1" applyAlignment="1" applyProtection="1">
      <alignment horizontal="right" vertical="center"/>
      <protection/>
    </xf>
    <xf numFmtId="165" fontId="8" fillId="2" borderId="6" xfId="20" applyFont="1" applyFill="1" applyBorder="1" applyAlignment="1" applyProtection="1">
      <alignment horizontal="right" vertical="center"/>
      <protection/>
    </xf>
    <xf numFmtId="164" fontId="12" fillId="2" borderId="7" xfId="0" applyFont="1" applyFill="1" applyBorder="1" applyAlignment="1" applyProtection="1">
      <alignment vertical="center"/>
      <protection/>
    </xf>
    <xf numFmtId="164" fontId="12" fillId="2" borderId="8" xfId="0" applyFont="1" applyFill="1" applyBorder="1" applyAlignment="1" applyProtection="1">
      <alignment vertical="center"/>
      <protection/>
    </xf>
    <xf numFmtId="164" fontId="12" fillId="2" borderId="8" xfId="0" applyFont="1" applyFill="1" applyBorder="1" applyAlignment="1" applyProtection="1">
      <alignment horizontal="right" vertical="center"/>
      <protection/>
    </xf>
    <xf numFmtId="169" fontId="5" fillId="2" borderId="0" xfId="0" applyNumberFormat="1" applyFont="1" applyFill="1" applyAlignment="1" applyProtection="1">
      <alignment horizontal="right" vertical="center"/>
      <protection/>
    </xf>
    <xf numFmtId="165" fontId="12" fillId="2" borderId="3" xfId="20" applyFont="1" applyFill="1" applyBorder="1" applyAlignment="1" applyProtection="1">
      <alignment horizontal="right" vertical="center"/>
      <protection/>
    </xf>
    <xf numFmtId="164" fontId="5" fillId="0" borderId="0" xfId="0" applyFont="1" applyBorder="1" applyAlignment="1" applyProtection="1">
      <alignment/>
      <protection/>
    </xf>
    <xf numFmtId="164" fontId="5" fillId="0" borderId="0" xfId="0" applyFont="1" applyFill="1" applyBorder="1" applyAlignment="1" applyProtection="1">
      <alignment vertical="center"/>
      <protection/>
    </xf>
    <xf numFmtId="169" fontId="5" fillId="0" borderId="0" xfId="0" applyNumberFormat="1" applyFont="1" applyFill="1" applyBorder="1" applyAlignment="1" applyProtection="1">
      <alignment horizontal="right" vertical="center"/>
      <protection/>
    </xf>
    <xf numFmtId="165" fontId="14" fillId="0" borderId="0" xfId="20" applyFont="1" applyFill="1" applyBorder="1" applyAlignment="1" applyProtection="1">
      <alignment horizontal="right" vertical="center"/>
      <protection/>
    </xf>
    <xf numFmtId="170" fontId="5" fillId="0" borderId="0" xfId="0" applyNumberFormat="1" applyFont="1" applyFill="1" applyBorder="1" applyAlignment="1" applyProtection="1">
      <alignment horizontal="right" vertical="center"/>
      <protection/>
    </xf>
    <xf numFmtId="164" fontId="5" fillId="0" borderId="0" xfId="0" applyFont="1" applyBorder="1" applyAlignment="1">
      <alignment/>
    </xf>
    <xf numFmtId="170" fontId="8" fillId="0" borderId="0" xfId="0" applyNumberFormat="1" applyFont="1" applyFill="1" applyAlignment="1" applyProtection="1">
      <alignment horizontal="center" vertical="center"/>
      <protection/>
    </xf>
    <xf numFmtId="170" fontId="8" fillId="0" borderId="0" xfId="0" applyNumberFormat="1" applyFont="1" applyFill="1" applyBorder="1" applyAlignment="1" applyProtection="1">
      <alignment horizontal="center" vertical="center"/>
      <protection/>
    </xf>
    <xf numFmtId="170" fontId="18" fillId="0" borderId="0" xfId="0" applyNumberFormat="1" applyFont="1" applyFill="1" applyBorder="1" applyAlignment="1" applyProtection="1">
      <alignment horizontal="right" vertical="center"/>
      <protection/>
    </xf>
    <xf numFmtId="170" fontId="0" fillId="0" borderId="0" xfId="0" applyNumberFormat="1" applyFill="1" applyBorder="1" applyAlignment="1">
      <alignment horizontal="right" vertical="center"/>
    </xf>
    <xf numFmtId="170" fontId="14" fillId="0" borderId="0" xfId="0" applyNumberFormat="1" applyFont="1" applyFill="1" applyBorder="1" applyAlignment="1" applyProtection="1">
      <alignment horizontal="right" vertical="center"/>
      <protection/>
    </xf>
    <xf numFmtId="170" fontId="1" fillId="0" borderId="0" xfId="0" applyNumberFormat="1" applyFont="1" applyFill="1" applyBorder="1" applyAlignment="1" applyProtection="1">
      <alignment horizontal="right" vertical="center"/>
      <protection/>
    </xf>
    <xf numFmtId="164" fontId="5" fillId="0" borderId="0" xfId="0" applyFont="1" applyFill="1" applyBorder="1" applyAlignment="1">
      <alignment horizontal="right" vertical="center"/>
    </xf>
    <xf numFmtId="164" fontId="5" fillId="0" borderId="0" xfId="0" applyFont="1" applyFill="1" applyBorder="1" applyAlignment="1">
      <alignment vertical="center"/>
    </xf>
    <xf numFmtId="170" fontId="5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164" fontId="0" fillId="0" borderId="0" xfId="0" applyFont="1" applyAlignment="1">
      <alignment/>
    </xf>
    <xf numFmtId="167" fontId="0" fillId="0" borderId="0" xfId="0" applyNumberFormat="1" applyFont="1" applyAlignment="1">
      <alignment horizontal="right"/>
    </xf>
    <xf numFmtId="164" fontId="2" fillId="2" borderId="0" xfId="0" applyFont="1" applyFill="1" applyAlignment="1">
      <alignment/>
    </xf>
    <xf numFmtId="167" fontId="0" fillId="2" borderId="0" xfId="0" applyNumberFormat="1" applyFont="1" applyFill="1" applyAlignment="1">
      <alignment horizontal="right"/>
    </xf>
    <xf numFmtId="164" fontId="4" fillId="2" borderId="0" xfId="0" applyFont="1" applyFill="1" applyAlignment="1" applyProtection="1">
      <alignment/>
      <protection/>
    </xf>
    <xf numFmtId="164" fontId="0" fillId="2" borderId="0" xfId="0" applyFont="1" applyFill="1" applyAlignment="1" applyProtection="1">
      <alignment/>
      <protection/>
    </xf>
    <xf numFmtId="167" fontId="0" fillId="2" borderId="0" xfId="0" applyNumberFormat="1" applyFont="1" applyFill="1" applyAlignment="1" applyProtection="1">
      <alignment horizontal="right"/>
      <protection/>
    </xf>
    <xf numFmtId="167" fontId="0" fillId="2" borderId="0" xfId="0" applyNumberFormat="1" applyFont="1" applyFill="1" applyAlignment="1" applyProtection="1">
      <alignment horizontal="center"/>
      <protection/>
    </xf>
    <xf numFmtId="164" fontId="4" fillId="2" borderId="3" xfId="0" applyFont="1" applyFill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2" borderId="1" xfId="0" applyFont="1" applyFill="1" applyBorder="1" applyAlignment="1" applyProtection="1">
      <alignment/>
      <protection/>
    </xf>
    <xf numFmtId="164" fontId="4" fillId="2" borderId="2" xfId="0" applyFont="1" applyFill="1" applyBorder="1" applyAlignment="1" applyProtection="1">
      <alignment/>
      <protection/>
    </xf>
    <xf numFmtId="165" fontId="0" fillId="2" borderId="4" xfId="20" applyFont="1" applyFill="1" applyBorder="1" applyAlignment="1" applyProtection="1">
      <alignment horizontal="right"/>
      <protection/>
    </xf>
    <xf numFmtId="164" fontId="4" fillId="2" borderId="5" xfId="0" applyFont="1" applyFill="1" applyBorder="1" applyAlignment="1" applyProtection="1">
      <alignment horizontal="left"/>
      <protection/>
    </xf>
    <xf numFmtId="164" fontId="4" fillId="2" borderId="0" xfId="0" applyFont="1" applyFill="1" applyAlignment="1" applyProtection="1">
      <alignment horizontal="left"/>
      <protection/>
    </xf>
    <xf numFmtId="165" fontId="0" fillId="2" borderId="6" xfId="20" applyFont="1" applyFill="1" applyBorder="1" applyAlignment="1" applyProtection="1">
      <alignment horizontal="right"/>
      <protection/>
    </xf>
    <xf numFmtId="164" fontId="0" fillId="2" borderId="5" xfId="0" applyFont="1" applyFill="1" applyBorder="1" applyAlignment="1" applyProtection="1">
      <alignment/>
      <protection/>
    </xf>
    <xf numFmtId="164" fontId="0" fillId="2" borderId="0" xfId="0" applyFont="1" applyFill="1" applyAlignment="1" applyProtection="1">
      <alignment horizontal="left"/>
      <protection/>
    </xf>
    <xf numFmtId="164" fontId="19" fillId="2" borderId="0" xfId="0" applyFont="1" applyFill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4" fillId="2" borderId="5" xfId="0" applyFont="1" applyFill="1" applyBorder="1" applyAlignment="1" applyProtection="1">
      <alignment/>
      <protection/>
    </xf>
    <xf numFmtId="165" fontId="4" fillId="2" borderId="3" xfId="20" applyFont="1" applyFill="1" applyBorder="1" applyAlignment="1" applyProtection="1">
      <alignment horizontal="right"/>
      <protection/>
    </xf>
    <xf numFmtId="164" fontId="2" fillId="2" borderId="0" xfId="0" applyFont="1" applyFill="1" applyAlignment="1" applyProtection="1">
      <alignment/>
      <protection/>
    </xf>
    <xf numFmtId="176" fontId="0" fillId="0" borderId="0" xfId="0" applyNumberFormat="1" applyFont="1" applyAlignment="1">
      <alignment/>
    </xf>
    <xf numFmtId="169" fontId="0" fillId="0" borderId="0" xfId="0" applyNumberFormat="1" applyFont="1" applyAlignment="1" applyProtection="1">
      <alignment/>
      <protection/>
    </xf>
    <xf numFmtId="169" fontId="5" fillId="0" borderId="11" xfId="0" applyNumberFormat="1" applyFont="1" applyFill="1" applyBorder="1" applyAlignment="1">
      <alignment/>
    </xf>
    <xf numFmtId="177" fontId="0" fillId="0" borderId="0" xfId="19" applyFont="1" applyFill="1" applyBorder="1" applyAlignment="1" applyProtection="1">
      <alignment/>
      <protection/>
    </xf>
    <xf numFmtId="178" fontId="0" fillId="0" borderId="0" xfId="16" applyNumberFormat="1" applyFont="1" applyFill="1" applyBorder="1" applyAlignment="1" applyProtection="1">
      <alignment/>
      <protection/>
    </xf>
    <xf numFmtId="179" fontId="0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0" fillId="2" borderId="7" xfId="0" applyFont="1" applyFill="1" applyBorder="1" applyAlignment="1" applyProtection="1">
      <alignment/>
      <protection/>
    </xf>
    <xf numFmtId="164" fontId="4" fillId="2" borderId="8" xfId="0" applyFont="1" applyFill="1" applyBorder="1" applyAlignment="1" applyProtection="1">
      <alignment horizontal="left"/>
      <protection/>
    </xf>
    <xf numFmtId="164" fontId="19" fillId="2" borderId="8" xfId="0" applyFont="1" applyFill="1" applyBorder="1" applyAlignment="1" applyProtection="1">
      <alignment/>
      <protection/>
    </xf>
    <xf numFmtId="164" fontId="0" fillId="2" borderId="13" xfId="0" applyFont="1" applyFill="1" applyBorder="1" applyAlignment="1" applyProtection="1">
      <alignment/>
      <protection/>
    </xf>
    <xf numFmtId="169" fontId="4" fillId="2" borderId="3" xfId="0" applyNumberFormat="1" applyFont="1" applyFill="1" applyBorder="1" applyAlignment="1">
      <alignment/>
    </xf>
    <xf numFmtId="164" fontId="4" fillId="2" borderId="1" xfId="0" applyFont="1" applyFill="1" applyBorder="1" applyAlignment="1" applyProtection="1">
      <alignment horizontal="left"/>
      <protection/>
    </xf>
    <xf numFmtId="164" fontId="4" fillId="2" borderId="2" xfId="0" applyFont="1" applyFill="1" applyBorder="1" applyAlignment="1" applyProtection="1">
      <alignment horizontal="left"/>
      <protection/>
    </xf>
    <xf numFmtId="165" fontId="4" fillId="2" borderId="6" xfId="20" applyFont="1" applyFill="1" applyBorder="1" applyAlignment="1" applyProtection="1">
      <alignment horizontal="right"/>
      <protection/>
    </xf>
    <xf numFmtId="165" fontId="4" fillId="2" borderId="4" xfId="20" applyFont="1" applyFill="1" applyBorder="1" applyAlignment="1" applyProtection="1">
      <alignment horizontal="right"/>
      <protection/>
    </xf>
    <xf numFmtId="164" fontId="0" fillId="2" borderId="5" xfId="0" applyFont="1" applyFill="1" applyBorder="1" applyAlignment="1" applyProtection="1">
      <alignment horizontal="left"/>
      <protection/>
    </xf>
    <xf numFmtId="180" fontId="0" fillId="2" borderId="0" xfId="0" applyNumberFormat="1" applyFont="1" applyFill="1" applyAlignment="1" applyProtection="1">
      <alignment/>
      <protection/>
    </xf>
    <xf numFmtId="165" fontId="0" fillId="2" borderId="5" xfId="20" applyFont="1" applyFill="1" applyBorder="1" applyAlignment="1" applyProtection="1">
      <alignment horizontal="right"/>
      <protection/>
    </xf>
    <xf numFmtId="165" fontId="0" fillId="2" borderId="12" xfId="20" applyFont="1" applyFill="1" applyBorder="1" applyAlignment="1" applyProtection="1">
      <alignment horizontal="right"/>
      <protection/>
    </xf>
    <xf numFmtId="165" fontId="4" fillId="2" borderId="12" xfId="20" applyFont="1" applyFill="1" applyBorder="1" applyAlignment="1" applyProtection="1">
      <alignment horizontal="right"/>
      <protection/>
    </xf>
    <xf numFmtId="165" fontId="4" fillId="2" borderId="1" xfId="20" applyFont="1" applyFill="1" applyBorder="1" applyAlignment="1" applyProtection="1">
      <alignment horizontal="right"/>
      <protection/>
    </xf>
    <xf numFmtId="169" fontId="5" fillId="2" borderId="9" xfId="0" applyNumberFormat="1" applyFont="1" applyFill="1" applyBorder="1" applyAlignment="1">
      <alignment/>
    </xf>
    <xf numFmtId="169" fontId="5" fillId="2" borderId="2" xfId="0" applyNumberFormat="1" applyFont="1" applyFill="1" applyBorder="1" applyAlignment="1">
      <alignment/>
    </xf>
    <xf numFmtId="169" fontId="5" fillId="2" borderId="0" xfId="0" applyNumberFormat="1" applyFont="1" applyFill="1" applyBorder="1" applyAlignment="1">
      <alignment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4" fillId="0" borderId="0" xfId="0" applyFont="1" applyBorder="1" applyAlignment="1" applyProtection="1">
      <alignment horizontal="left"/>
      <protection/>
    </xf>
    <xf numFmtId="167" fontId="0" fillId="0" borderId="0" xfId="0" applyNumberFormat="1" applyFont="1" applyAlignment="1" applyProtection="1">
      <alignment horizontal="center" vertical="center"/>
      <protection/>
    </xf>
    <xf numFmtId="169" fontId="0" fillId="0" borderId="0" xfId="21" applyNumberFormat="1" applyFont="1" applyFill="1">
      <alignment/>
      <protection/>
    </xf>
    <xf numFmtId="181" fontId="0" fillId="0" borderId="0" xfId="21" applyNumberFormat="1" applyFont="1" applyFill="1">
      <alignment/>
      <protection/>
    </xf>
    <xf numFmtId="164" fontId="4" fillId="0" borderId="8" xfId="0" applyFont="1" applyBorder="1" applyAlignment="1">
      <alignment/>
    </xf>
    <xf numFmtId="181" fontId="20" fillId="0" borderId="0" xfId="21" applyNumberFormat="1" applyFont="1" applyFill="1" applyBorder="1">
      <alignment/>
      <protection/>
    </xf>
    <xf numFmtId="169" fontId="20" fillId="0" borderId="0" xfId="21" applyNumberFormat="1" applyFont="1" applyFill="1">
      <alignment/>
      <protection/>
    </xf>
    <xf numFmtId="169" fontId="4" fillId="0" borderId="0" xfId="21" applyNumberFormat="1" applyFont="1" applyFill="1" applyBorder="1" applyAlignment="1" applyProtection="1">
      <alignment horizontal="left" vertical="center"/>
      <protection/>
    </xf>
    <xf numFmtId="181" fontId="0" fillId="0" borderId="8" xfId="21" applyNumberFormat="1" applyFont="1" applyFill="1" applyBorder="1" applyAlignment="1">
      <alignment horizontal="center" wrapText="1"/>
      <protection/>
    </xf>
    <xf numFmtId="181" fontId="0" fillId="0" borderId="0" xfId="21" applyNumberFormat="1" applyFont="1" applyFill="1" applyBorder="1" applyAlignment="1">
      <alignment horizontal="center" wrapText="1"/>
      <protection/>
    </xf>
    <xf numFmtId="164" fontId="19" fillId="0" borderId="8" xfId="0" applyFont="1" applyBorder="1" applyAlignment="1">
      <alignment/>
    </xf>
    <xf numFmtId="181" fontId="0" fillId="0" borderId="8" xfId="21" applyNumberFormat="1" applyFont="1" applyFill="1" applyBorder="1" applyAlignment="1">
      <alignment horizontal="right" wrapText="1"/>
      <protection/>
    </xf>
    <xf numFmtId="181" fontId="0" fillId="0" borderId="0" xfId="21" applyNumberFormat="1" applyFont="1" applyFill="1" applyBorder="1" applyAlignment="1">
      <alignment horizontal="right" wrapText="1"/>
      <protection/>
    </xf>
    <xf numFmtId="169" fontId="0" fillId="0" borderId="0" xfId="21" applyNumberFormat="1" applyFont="1" applyFill="1" applyBorder="1" applyAlignment="1" applyProtection="1">
      <alignment horizontal="left" vertical="center"/>
      <protection/>
    </xf>
    <xf numFmtId="181" fontId="4" fillId="0" borderId="0" xfId="21" applyNumberFormat="1" applyFont="1" applyFill="1" applyBorder="1" applyAlignment="1">
      <alignment horizontal="right" wrapText="1"/>
      <protection/>
    </xf>
    <xf numFmtId="169" fontId="0" fillId="0" borderId="0" xfId="21" applyNumberFormat="1" applyFont="1" applyFill="1" applyBorder="1">
      <alignment/>
      <protection/>
    </xf>
    <xf numFmtId="164" fontId="4" fillId="0" borderId="10" xfId="0" applyFont="1" applyBorder="1" applyAlignment="1">
      <alignment/>
    </xf>
    <xf numFmtId="169" fontId="4" fillId="0" borderId="10" xfId="21" applyNumberFormat="1" applyFont="1" applyFill="1" applyBorder="1" applyAlignment="1" applyProtection="1">
      <alignment vertical="center"/>
      <protection/>
    </xf>
    <xf numFmtId="169" fontId="4" fillId="0" borderId="0" xfId="21" applyNumberFormat="1" applyFont="1" applyFill="1" applyBorder="1" applyAlignment="1" applyProtection="1">
      <alignment vertical="center"/>
      <protection/>
    </xf>
    <xf numFmtId="169" fontId="4" fillId="0" borderId="10" xfId="21" applyNumberFormat="1" applyFont="1" applyFill="1" applyBorder="1">
      <alignment/>
      <protection/>
    </xf>
    <xf numFmtId="169" fontId="4" fillId="0" borderId="0" xfId="21" applyNumberFormat="1" applyFont="1" applyFill="1" applyBorder="1">
      <alignment/>
      <protection/>
    </xf>
    <xf numFmtId="169" fontId="4" fillId="0" borderId="14" xfId="21" applyNumberFormat="1" applyFont="1" applyFill="1" applyBorder="1">
      <alignment/>
      <protection/>
    </xf>
    <xf numFmtId="169" fontId="0" fillId="3" borderId="0" xfId="21" applyNumberFormat="1" applyFont="1" applyFill="1">
      <alignment/>
      <protection/>
    </xf>
    <xf numFmtId="169" fontId="0" fillId="3" borderId="0" xfId="21" applyNumberFormat="1" applyFont="1" applyFill="1" applyBorder="1">
      <alignment/>
      <protection/>
    </xf>
    <xf numFmtId="169" fontId="21" fillId="0" borderId="0" xfId="21" applyNumberFormat="1" applyFont="1" applyFill="1">
      <alignment/>
      <protection/>
    </xf>
    <xf numFmtId="181" fontId="21" fillId="0" borderId="0" xfId="21" applyNumberFormat="1" applyFont="1" applyFill="1">
      <alignment/>
      <protection/>
    </xf>
    <xf numFmtId="181" fontId="21" fillId="0" borderId="0" xfId="21" applyNumberFormat="1" applyFont="1" applyFill="1" applyBorder="1">
      <alignment/>
      <protection/>
    </xf>
    <xf numFmtId="169" fontId="0" fillId="0" borderId="0" xfId="21" applyNumberFormat="1" applyFill="1">
      <alignment/>
      <protection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9" fontId="0" fillId="0" borderId="0" xfId="21" applyNumberFormat="1" applyFont="1" applyFill="1" applyBorder="1" applyAlignment="1">
      <alignment horizontal="right"/>
      <protection/>
    </xf>
    <xf numFmtId="169" fontId="4" fillId="0" borderId="0" xfId="21" applyNumberFormat="1" applyFont="1" applyFill="1" applyProtection="1">
      <alignment/>
      <protection/>
    </xf>
    <xf numFmtId="169" fontId="4" fillId="0" borderId="0" xfId="21" applyNumberFormat="1" applyFont="1" applyFill="1">
      <alignment/>
      <protection/>
    </xf>
    <xf numFmtId="164" fontId="4" fillId="0" borderId="15" xfId="0" applyFont="1" applyBorder="1" applyAlignment="1">
      <alignment/>
    </xf>
    <xf numFmtId="169" fontId="21" fillId="0" borderId="0" xfId="21" applyNumberFormat="1" applyFont="1" applyFill="1" applyBorder="1">
      <alignment/>
      <protection/>
    </xf>
    <xf numFmtId="164" fontId="22" fillId="0" borderId="0" xfId="0" applyFont="1" applyAlignment="1">
      <alignment/>
    </xf>
    <xf numFmtId="164" fontId="19" fillId="0" borderId="16" xfId="0" applyFont="1" applyBorder="1" applyAlignment="1">
      <alignment/>
    </xf>
    <xf numFmtId="164" fontId="0" fillId="0" borderId="17" xfId="0" applyFont="1" applyBorder="1" applyAlignment="1">
      <alignment horizontal="right" wrapText="1"/>
    </xf>
    <xf numFmtId="169" fontId="0" fillId="0" borderId="0" xfId="0" applyNumberFormat="1" applyAlignment="1">
      <alignment/>
    </xf>
    <xf numFmtId="164" fontId="4" fillId="0" borderId="16" xfId="0" applyFont="1" applyBorder="1" applyAlignment="1">
      <alignment/>
    </xf>
    <xf numFmtId="169" fontId="4" fillId="0" borderId="16" xfId="21" applyNumberFormat="1" applyFont="1" applyFill="1" applyBorder="1">
      <alignment/>
      <protection/>
    </xf>
    <xf numFmtId="181" fontId="0" fillId="0" borderId="0" xfId="21" applyNumberFormat="1" applyFont="1" applyFill="1" applyBorder="1">
      <alignment/>
      <protection/>
    </xf>
    <xf numFmtId="169" fontId="0" fillId="0" borderId="0" xfId="21" applyNumberFormat="1" applyFont="1">
      <alignment/>
      <protection/>
    </xf>
    <xf numFmtId="181" fontId="20" fillId="0" borderId="0" xfId="21" applyNumberFormat="1" applyFont="1" applyFill="1">
      <alignment/>
      <protection/>
    </xf>
    <xf numFmtId="169" fontId="20" fillId="0" borderId="0" xfId="21" applyNumberFormat="1" applyFont="1">
      <alignment/>
      <protection/>
    </xf>
    <xf numFmtId="175" fontId="0" fillId="0" borderId="0" xfId="21" applyNumberFormat="1" applyFont="1" applyFill="1" applyBorder="1" applyAlignment="1">
      <alignment horizontal="right" wrapText="1"/>
      <protection/>
    </xf>
    <xf numFmtId="169" fontId="4" fillId="0" borderId="0" xfId="21" applyNumberFormat="1" applyFont="1" applyFill="1" applyBorder="1" applyAlignment="1">
      <alignment horizontal="left" vertical="center"/>
      <protection/>
    </xf>
    <xf numFmtId="169" fontId="4" fillId="0" borderId="0" xfId="21" applyNumberFormat="1" applyFont="1" applyFill="1" applyAlignment="1" applyProtection="1">
      <alignment horizontal="left"/>
      <protection/>
    </xf>
    <xf numFmtId="169" fontId="4" fillId="0" borderId="14" xfId="21" applyNumberFormat="1" applyFont="1" applyBorder="1">
      <alignment/>
      <protection/>
    </xf>
    <xf numFmtId="169" fontId="4" fillId="0" borderId="0" xfId="21" applyNumberFormat="1" applyFont="1" applyBorder="1">
      <alignment/>
      <protection/>
    </xf>
    <xf numFmtId="169" fontId="4" fillId="0" borderId="0" xfId="21" applyNumberFormat="1" applyFont="1" applyFill="1" applyBorder="1" applyAlignment="1">
      <alignment wrapText="1"/>
      <protection/>
    </xf>
    <xf numFmtId="164" fontId="4" fillId="0" borderId="0" xfId="0" applyFont="1" applyAlignment="1">
      <alignment wrapText="1"/>
    </xf>
    <xf numFmtId="169" fontId="4" fillId="0" borderId="0" xfId="21" applyNumberFormat="1" applyFont="1" applyFill="1" applyBorder="1" applyAlignment="1" applyProtection="1">
      <alignment horizontal="left"/>
      <protection/>
    </xf>
    <xf numFmtId="182" fontId="4" fillId="0" borderId="0" xfId="21" applyNumberFormat="1" applyFont="1" applyFill="1">
      <alignment/>
      <protection/>
    </xf>
    <xf numFmtId="182" fontId="4" fillId="0" borderId="0" xfId="21" applyNumberFormat="1" applyFont="1" applyFill="1" applyBorder="1">
      <alignment/>
      <protection/>
    </xf>
    <xf numFmtId="164" fontId="23" fillId="0" borderId="0" xfId="0" applyFont="1" applyAlignment="1">
      <alignment/>
    </xf>
    <xf numFmtId="164" fontId="24" fillId="0" borderId="10" xfId="0" applyFont="1" applyBorder="1" applyAlignment="1">
      <alignment/>
    </xf>
    <xf numFmtId="164" fontId="24" fillId="0" borderId="10" xfId="0" applyFont="1" applyBorder="1" applyAlignment="1">
      <alignment horizontal="right" wrapText="1"/>
    </xf>
    <xf numFmtId="164" fontId="25" fillId="0" borderId="0" xfId="0" applyFont="1" applyAlignment="1">
      <alignment/>
    </xf>
    <xf numFmtId="164" fontId="24" fillId="0" borderId="0" xfId="0" applyFont="1" applyAlignment="1">
      <alignment horizontal="right"/>
    </xf>
    <xf numFmtId="164" fontId="24" fillId="0" borderId="0" xfId="0" applyFont="1" applyAlignment="1">
      <alignment/>
    </xf>
    <xf numFmtId="169" fontId="24" fillId="0" borderId="0" xfId="0" applyNumberFormat="1" applyFont="1" applyAlignment="1">
      <alignment horizontal="right"/>
    </xf>
    <xf numFmtId="164" fontId="24" fillId="0" borderId="0" xfId="0" applyFont="1" applyFill="1" applyAlignment="1">
      <alignment/>
    </xf>
    <xf numFmtId="169" fontId="24" fillId="0" borderId="0" xfId="0" applyNumberFormat="1" applyFont="1" applyFill="1" applyAlignment="1">
      <alignment horizontal="right"/>
    </xf>
    <xf numFmtId="164" fontId="26" fillId="0" borderId="10" xfId="0" applyFont="1" applyBorder="1" applyAlignment="1">
      <alignment/>
    </xf>
    <xf numFmtId="169" fontId="24" fillId="0" borderId="10" xfId="0" applyNumberFormat="1" applyFont="1" applyBorder="1" applyAlignment="1">
      <alignment horizontal="right"/>
    </xf>
    <xf numFmtId="164" fontId="27" fillId="0" borderId="10" xfId="0" applyFont="1" applyBorder="1" applyAlignment="1">
      <alignment/>
    </xf>
    <xf numFmtId="169" fontId="28" fillId="0" borderId="0" xfId="21" applyNumberFormat="1" applyFont="1" applyFill="1" applyBorder="1" applyAlignment="1">
      <alignment horizontal="left" vertical="center"/>
      <protection/>
    </xf>
    <xf numFmtId="169" fontId="20" fillId="0" borderId="0" xfId="21" applyNumberFormat="1" applyFont="1" applyFill="1" applyBorder="1">
      <alignment/>
      <protection/>
    </xf>
    <xf numFmtId="181" fontId="0" fillId="0" borderId="8" xfId="21" applyNumberFormat="1" applyFont="1" applyFill="1" applyBorder="1" applyAlignment="1">
      <alignment horizontal="left" wrapText="1"/>
      <protection/>
    </xf>
    <xf numFmtId="181" fontId="0" fillId="0" borderId="10" xfId="21" applyNumberFormat="1" applyFont="1" applyFill="1" applyBorder="1" applyAlignment="1">
      <alignment horizontal="right" wrapText="1"/>
      <protection/>
    </xf>
    <xf numFmtId="169" fontId="4" fillId="0" borderId="10" xfId="21" applyNumberFormat="1" applyFont="1" applyFill="1" applyBorder="1" applyAlignment="1">
      <alignment horizontal="right" wrapText="1"/>
      <protection/>
    </xf>
    <xf numFmtId="169" fontId="0" fillId="0" borderId="0" xfId="21" applyNumberFormat="1" applyFont="1" applyFill="1" applyAlignment="1" applyProtection="1">
      <alignment horizontal="right"/>
      <protection/>
    </xf>
    <xf numFmtId="169" fontId="0" fillId="0" borderId="0" xfId="21" applyNumberFormat="1" applyFont="1" applyFill="1" applyAlignment="1" applyProtection="1">
      <alignment horizontal="left"/>
      <protection/>
    </xf>
    <xf numFmtId="183" fontId="0" fillId="0" borderId="0" xfId="19" applyNumberFormat="1" applyFont="1" applyFill="1" applyBorder="1" applyAlignment="1" applyProtection="1">
      <alignment/>
      <protection/>
    </xf>
    <xf numFmtId="169" fontId="4" fillId="0" borderId="14" xfId="21" applyNumberFormat="1" applyFont="1" applyBorder="1" applyAlignment="1">
      <alignment horizontal="right"/>
      <protection/>
    </xf>
    <xf numFmtId="169" fontId="0" fillId="0" borderId="0" xfId="21" applyNumberFormat="1" applyFont="1" applyFill="1" applyAlignment="1">
      <alignment horizontal="right"/>
      <protection/>
    </xf>
    <xf numFmtId="169" fontId="0" fillId="0" borderId="0" xfId="21" applyNumberFormat="1" applyFont="1" applyFill="1" applyProtection="1">
      <alignment/>
      <protection/>
    </xf>
    <xf numFmtId="169" fontId="0" fillId="0" borderId="0" xfId="21" applyNumberFormat="1" applyFont="1" applyFill="1" applyAlignment="1" applyProtection="1">
      <alignment horizontal="left" vertical="center"/>
      <protection/>
    </xf>
    <xf numFmtId="169" fontId="0" fillId="0" borderId="0" xfId="21" applyNumberFormat="1" applyFont="1" applyFill="1" applyAlignment="1" applyProtection="1">
      <alignment vertical="center"/>
      <protection/>
    </xf>
    <xf numFmtId="169" fontId="4" fillId="0" borderId="14" xfId="21" applyNumberFormat="1" applyFont="1" applyFill="1" applyBorder="1" applyAlignment="1">
      <alignment horizontal="right"/>
      <protection/>
    </xf>
    <xf numFmtId="169" fontId="4" fillId="0" borderId="14" xfId="21" applyNumberFormat="1" applyFont="1" applyFill="1" applyBorder="1" applyAlignment="1">
      <alignment wrapText="1"/>
      <protection/>
    </xf>
    <xf numFmtId="169" fontId="4" fillId="0" borderId="14" xfId="21" applyNumberFormat="1" applyFont="1" applyFill="1" applyBorder="1" applyAlignment="1">
      <alignment horizontal="right" wrapText="1"/>
      <protection/>
    </xf>
    <xf numFmtId="169" fontId="4" fillId="0" borderId="0" xfId="21" applyNumberFormat="1" applyFont="1" applyFill="1" applyBorder="1" applyAlignment="1">
      <alignment horizontal="right" wrapText="1"/>
      <protection/>
    </xf>
    <xf numFmtId="169" fontId="4" fillId="0" borderId="0" xfId="21" applyNumberFormat="1" applyFont="1" applyFill="1" applyAlignment="1" applyProtection="1">
      <alignment horizontal="left" wrapText="1"/>
      <protection/>
    </xf>
    <xf numFmtId="169" fontId="0" fillId="0" borderId="0" xfId="21" applyNumberFormat="1" applyFont="1" applyFill="1" applyAlignment="1" applyProtection="1">
      <alignment horizontal="right" wrapText="1"/>
      <protection/>
    </xf>
    <xf numFmtId="169" fontId="4" fillId="0" borderId="14" xfId="21" applyNumberFormat="1" applyFont="1" applyFill="1" applyBorder="1" applyAlignment="1" applyProtection="1">
      <alignment horizontal="left"/>
      <protection/>
    </xf>
    <xf numFmtId="169" fontId="0" fillId="0" borderId="14" xfId="21" applyNumberFormat="1" applyFont="1" applyFill="1" applyBorder="1" applyAlignment="1" applyProtection="1">
      <alignment horizontal="right"/>
      <protection/>
    </xf>
    <xf numFmtId="169" fontId="0" fillId="0" borderId="0" xfId="21" applyNumberFormat="1" applyFont="1" applyFill="1" applyBorder="1" applyAlignment="1" applyProtection="1">
      <alignment horizontal="right"/>
      <protection/>
    </xf>
    <xf numFmtId="169" fontId="0" fillId="0" borderId="10" xfId="21" applyNumberFormat="1" applyFont="1" applyFill="1" applyBorder="1" applyAlignment="1">
      <alignment horizontal="right" wrapText="1"/>
      <protection/>
    </xf>
    <xf numFmtId="184" fontId="0" fillId="0" borderId="0" xfId="21" applyNumberFormat="1" applyFont="1">
      <alignment/>
      <protection/>
    </xf>
    <xf numFmtId="185" fontId="0" fillId="0" borderId="0" xfId="21" applyNumberFormat="1" applyFont="1">
      <alignment/>
      <protection/>
    </xf>
    <xf numFmtId="186" fontId="0" fillId="0" borderId="0" xfId="19" applyNumberFormat="1" applyFont="1" applyFill="1" applyBorder="1" applyAlignment="1" applyProtection="1">
      <alignment/>
      <protection/>
    </xf>
    <xf numFmtId="181" fontId="4" fillId="0" borderId="10" xfId="21" applyNumberFormat="1" applyFont="1" applyFill="1" applyBorder="1" applyAlignment="1">
      <alignment horizontal="right" wrapText="1"/>
      <protection/>
    </xf>
    <xf numFmtId="187" fontId="4" fillId="0" borderId="0" xfId="21" applyNumberFormat="1" applyFont="1" applyFill="1" applyBorder="1">
      <alignment/>
      <protection/>
    </xf>
    <xf numFmtId="164" fontId="3" fillId="0" borderId="0" xfId="0" applyFont="1" applyAlignment="1">
      <alignment wrapText="1"/>
    </xf>
    <xf numFmtId="164" fontId="0" fillId="0" borderId="3" xfId="0" applyFont="1" applyBorder="1" applyAlignment="1">
      <alignment horizontal="center"/>
    </xf>
    <xf numFmtId="164" fontId="0" fillId="0" borderId="1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21" fillId="0" borderId="5" xfId="0" applyFont="1" applyBorder="1" applyAlignment="1">
      <alignment wrapText="1"/>
    </xf>
    <xf numFmtId="164" fontId="21" fillId="0" borderId="0" xfId="0" applyFont="1" applyBorder="1" applyAlignment="1">
      <alignment wrapText="1"/>
    </xf>
    <xf numFmtId="164" fontId="0" fillId="0" borderId="11" xfId="0" applyFont="1" applyBorder="1" applyAlignment="1">
      <alignment/>
    </xf>
    <xf numFmtId="164" fontId="3" fillId="0" borderId="0" xfId="0" applyFont="1" applyAlignment="1">
      <alignment vertical="top" wrapText="1"/>
    </xf>
    <xf numFmtId="173" fontId="21" fillId="0" borderId="5" xfId="16" applyFont="1" applyFill="1" applyBorder="1" applyAlignment="1" applyProtection="1">
      <alignment vertical="top" wrapText="1"/>
      <protection/>
    </xf>
    <xf numFmtId="172" fontId="21" fillId="0" borderId="0" xfId="16" applyNumberFormat="1" applyFont="1" applyFill="1" applyBorder="1" applyAlignment="1" applyProtection="1">
      <alignment horizontal="right" vertical="top" wrapText="1"/>
      <protection/>
    </xf>
    <xf numFmtId="172" fontId="21" fillId="0" borderId="11" xfId="16" applyNumberFormat="1" applyFont="1" applyFill="1" applyBorder="1" applyAlignment="1" applyProtection="1">
      <alignment horizontal="right" vertical="top" wrapText="1"/>
      <protection/>
    </xf>
    <xf numFmtId="173" fontId="0" fillId="0" borderId="11" xfId="16" applyFont="1" applyFill="1" applyBorder="1" applyAlignment="1" applyProtection="1">
      <alignment/>
      <protection/>
    </xf>
    <xf numFmtId="173" fontId="21" fillId="0" borderId="0" xfId="16" applyFont="1" applyFill="1" applyBorder="1" applyAlignment="1" applyProtection="1">
      <alignment vertical="top" wrapText="1"/>
      <protection/>
    </xf>
    <xf numFmtId="173" fontId="0" fillId="0" borderId="0" xfId="16" applyFont="1" applyFill="1" applyBorder="1" applyAlignment="1" applyProtection="1">
      <alignment/>
      <protection/>
    </xf>
    <xf numFmtId="173" fontId="21" fillId="0" borderId="11" xfId="16" applyFont="1" applyFill="1" applyBorder="1" applyAlignment="1" applyProtection="1">
      <alignment vertical="top" wrapText="1"/>
      <protection/>
    </xf>
    <xf numFmtId="164" fontId="3" fillId="0" borderId="0" xfId="0" applyFont="1" applyAlignment="1">
      <alignment horizontal="left" wrapText="1"/>
    </xf>
    <xf numFmtId="173" fontId="21" fillId="0" borderId="5" xfId="16" applyFont="1" applyFill="1" applyBorder="1" applyAlignment="1" applyProtection="1">
      <alignment horizontal="left" wrapText="1"/>
      <protection/>
    </xf>
    <xf numFmtId="172" fontId="21" fillId="0" borderId="0" xfId="16" applyNumberFormat="1" applyFont="1" applyFill="1" applyBorder="1" applyAlignment="1" applyProtection="1">
      <alignment horizontal="right" wrapText="1"/>
      <protection/>
    </xf>
    <xf numFmtId="173" fontId="21" fillId="0" borderId="11" xfId="16" applyFont="1" applyFill="1" applyBorder="1" applyAlignment="1" applyProtection="1">
      <alignment/>
      <protection/>
    </xf>
    <xf numFmtId="173" fontId="21" fillId="0" borderId="0" xfId="16" applyFont="1" applyFill="1" applyBorder="1" applyAlignment="1" applyProtection="1">
      <alignment horizontal="left" wrapText="1"/>
      <protection/>
    </xf>
    <xf numFmtId="173" fontId="21" fillId="0" borderId="7" xfId="16" applyFont="1" applyFill="1" applyBorder="1" applyAlignment="1" applyProtection="1">
      <alignment wrapText="1"/>
      <protection/>
    </xf>
    <xf numFmtId="172" fontId="21" fillId="0" borderId="8" xfId="16" applyNumberFormat="1" applyFont="1" applyFill="1" applyBorder="1" applyAlignment="1" applyProtection="1">
      <alignment horizontal="right" wrapText="1"/>
      <protection/>
    </xf>
    <xf numFmtId="172" fontId="21" fillId="0" borderId="13" xfId="16" applyNumberFormat="1" applyFont="1" applyFill="1" applyBorder="1" applyAlignment="1" applyProtection="1">
      <alignment horizontal="right" vertical="top" wrapText="1"/>
      <protection/>
    </xf>
    <xf numFmtId="173" fontId="0" fillId="0" borderId="13" xfId="16" applyFont="1" applyFill="1" applyBorder="1" applyAlignment="1" applyProtection="1">
      <alignment/>
      <protection/>
    </xf>
    <xf numFmtId="173" fontId="21" fillId="0" borderId="8" xfId="16" applyFont="1" applyFill="1" applyBorder="1" applyAlignment="1" applyProtection="1">
      <alignment wrapText="1"/>
      <protection/>
    </xf>
    <xf numFmtId="173" fontId="0" fillId="0" borderId="8" xfId="16" applyFont="1" applyFill="1" applyBorder="1" applyAlignment="1" applyProtection="1">
      <alignment/>
      <protection/>
    </xf>
    <xf numFmtId="164" fontId="29" fillId="0" borderId="0" xfId="0" applyFont="1" applyAlignment="1">
      <alignment wrapText="1"/>
    </xf>
    <xf numFmtId="173" fontId="0" fillId="2" borderId="0" xfId="0" applyNumberFormat="1" applyFill="1" applyAlignment="1">
      <alignment/>
    </xf>
    <xf numFmtId="164" fontId="0" fillId="0" borderId="4" xfId="0" applyFont="1" applyBorder="1" applyAlignment="1">
      <alignment horizontal="center"/>
    </xf>
    <xf numFmtId="164" fontId="21" fillId="0" borderId="1" xfId="0" applyFont="1" applyBorder="1" applyAlignment="1">
      <alignment wrapText="1"/>
    </xf>
    <xf numFmtId="164" fontId="21" fillId="0" borderId="2" xfId="0" applyFont="1" applyBorder="1" applyAlignment="1">
      <alignment wrapText="1"/>
    </xf>
    <xf numFmtId="164" fontId="0" fillId="0" borderId="19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 vertical="top"/>
    </xf>
    <xf numFmtId="173" fontId="21" fillId="0" borderId="5" xfId="16" applyFont="1" applyFill="1" applyBorder="1" applyAlignment="1" applyProtection="1">
      <alignment wrapText="1"/>
      <protection/>
    </xf>
    <xf numFmtId="164" fontId="3" fillId="0" borderId="0" xfId="0" applyFont="1" applyBorder="1" applyAlignment="1">
      <alignment wrapText="1"/>
    </xf>
    <xf numFmtId="164" fontId="3" fillId="0" borderId="5" xfId="0" applyFont="1" applyBorder="1" applyAlignment="1">
      <alignment wrapText="1"/>
    </xf>
    <xf numFmtId="164" fontId="0" fillId="0" borderId="0" xfId="0" applyBorder="1" applyAlignment="1">
      <alignment/>
    </xf>
    <xf numFmtId="172" fontId="21" fillId="0" borderId="8" xfId="16" applyNumberFormat="1" applyFont="1" applyFill="1" applyBorder="1" applyAlignment="1" applyProtection="1">
      <alignment horizontal="right" vertical="top" wrapText="1"/>
      <protection/>
    </xf>
    <xf numFmtId="173" fontId="21" fillId="0" borderId="13" xfId="16" applyFont="1" applyFill="1" applyBorder="1" applyAlignment="1" applyProtection="1">
      <alignment/>
      <protection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72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" xfId="20"/>
    <cellStyle name="Normale_Ricostruzione File Consolidato IAS_31.12.04" xfId="21"/>
    <cellStyle name="Valuta (0)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zoomScale="75" zoomScaleNormal="75" workbookViewId="0" topLeftCell="A1">
      <selection activeCell="K5" sqref="K5"/>
    </sheetView>
  </sheetViews>
  <sheetFormatPr defaultColWidth="11.421875" defaultRowHeight="12.75"/>
  <cols>
    <col min="1" max="1" width="9.140625" style="1" customWidth="1"/>
    <col min="2" max="2" width="3.00390625" style="1" customWidth="1"/>
    <col min="3" max="3" width="2.421875" style="1" customWidth="1"/>
    <col min="4" max="4" width="23.57421875" style="1" customWidth="1"/>
    <col min="5" max="5" width="16.28125" style="1" customWidth="1"/>
    <col min="6" max="6" width="14.28125" style="2" customWidth="1"/>
    <col min="7" max="7" width="13.28125" style="2" customWidth="1"/>
    <col min="8" max="9" width="16.28125" style="3" customWidth="1"/>
    <col min="10" max="10" width="0" style="3" hidden="1" customWidth="1"/>
    <col min="11" max="11" width="16.28125" style="3" customWidth="1"/>
    <col min="12" max="16384" width="11.00390625" style="1" customWidth="1"/>
  </cols>
  <sheetData>
    <row r="1" spans="1:11" ht="1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5"/>
      <c r="K1" s="6"/>
    </row>
    <row r="2" spans="1:11" ht="6.75" customHeight="1">
      <c r="A2" s="7"/>
      <c r="B2" s="8"/>
      <c r="C2" s="8"/>
      <c r="D2" s="8"/>
      <c r="E2" s="9"/>
      <c r="F2" s="10"/>
      <c r="G2" s="10"/>
      <c r="H2" s="11"/>
      <c r="I2" s="11"/>
      <c r="J2" s="11"/>
      <c r="K2" s="11"/>
    </row>
    <row r="3" spans="1:11" ht="6.75" customHeight="1">
      <c r="A3" s="7"/>
      <c r="B3" s="8"/>
      <c r="C3" s="8"/>
      <c r="D3" s="8"/>
      <c r="E3" s="9"/>
      <c r="F3" s="10"/>
      <c r="G3" s="10"/>
      <c r="H3" s="11"/>
      <c r="I3" s="11"/>
      <c r="J3" s="11"/>
      <c r="K3" s="11"/>
    </row>
    <row r="4" spans="1:11" ht="12">
      <c r="A4" s="12" t="s">
        <v>1</v>
      </c>
      <c r="B4" s="9"/>
      <c r="C4" s="9"/>
      <c r="D4" s="9"/>
      <c r="E4" s="9"/>
      <c r="F4" s="10"/>
      <c r="G4" s="10"/>
      <c r="H4" s="13"/>
      <c r="I4" s="13"/>
      <c r="J4" s="13"/>
      <c r="K4" s="13"/>
    </row>
    <row r="5" spans="1:11" ht="24">
      <c r="A5" s="14"/>
      <c r="B5" s="15" t="s">
        <v>2</v>
      </c>
      <c r="C5" s="15"/>
      <c r="D5" s="15"/>
      <c r="E5" s="15"/>
      <c r="F5" s="15"/>
      <c r="G5" s="15"/>
      <c r="H5" s="16" t="s">
        <v>3</v>
      </c>
      <c r="I5" s="16" t="s">
        <v>4</v>
      </c>
      <c r="J5" s="16" t="s">
        <v>5</v>
      </c>
      <c r="K5" s="17" t="s">
        <v>6</v>
      </c>
    </row>
    <row r="6" spans="1:11" ht="12" customHeight="1">
      <c r="A6" s="18"/>
      <c r="B6" s="19"/>
      <c r="C6" s="19"/>
      <c r="D6" s="19"/>
      <c r="E6" s="19"/>
      <c r="F6" s="20"/>
      <c r="G6" s="20"/>
      <c r="H6" s="21"/>
      <c r="I6" s="21"/>
      <c r="J6" s="21"/>
      <c r="K6" s="21"/>
    </row>
    <row r="7" spans="1:11" s="28" customFormat="1" ht="12.75" customHeight="1">
      <c r="A7" s="22" t="s">
        <v>7</v>
      </c>
      <c r="B7" s="23" t="s">
        <v>8</v>
      </c>
      <c r="C7" s="24"/>
      <c r="D7" s="24"/>
      <c r="E7" s="24"/>
      <c r="F7" s="25"/>
      <c r="G7" s="26"/>
      <c r="H7" s="27">
        <v>0</v>
      </c>
      <c r="I7" s="27">
        <v>0</v>
      </c>
      <c r="J7" s="27">
        <v>0</v>
      </c>
      <c r="K7" s="27">
        <v>0</v>
      </c>
    </row>
    <row r="8" spans="1:11" s="28" customFormat="1" ht="12.75" customHeight="1">
      <c r="A8" s="29"/>
      <c r="B8" s="30"/>
      <c r="C8" s="30"/>
      <c r="D8" s="30"/>
      <c r="E8" s="30"/>
      <c r="F8" s="31"/>
      <c r="G8" s="32"/>
      <c r="H8" s="33"/>
      <c r="I8" s="33"/>
      <c r="J8" s="33"/>
      <c r="K8" s="33"/>
    </row>
    <row r="9" spans="1:11" s="28" customFormat="1" ht="12.75" customHeight="1">
      <c r="A9" s="22" t="s">
        <v>9</v>
      </c>
      <c r="B9" s="23" t="s">
        <v>10</v>
      </c>
      <c r="C9" s="24"/>
      <c r="D9" s="24"/>
      <c r="E9" s="30"/>
      <c r="F9" s="31"/>
      <c r="G9" s="32"/>
      <c r="H9" s="33"/>
      <c r="I9" s="33"/>
      <c r="J9" s="33"/>
      <c r="K9" s="33"/>
    </row>
    <row r="10" spans="1:11" s="28" customFormat="1" ht="12.75" customHeight="1">
      <c r="A10" s="29"/>
      <c r="B10" s="23" t="s">
        <v>11</v>
      </c>
      <c r="C10" s="23" t="s">
        <v>12</v>
      </c>
      <c r="D10" s="24"/>
      <c r="E10" s="30"/>
      <c r="F10" s="31"/>
      <c r="G10" s="32"/>
      <c r="H10" s="33"/>
      <c r="I10" s="33"/>
      <c r="J10" s="33"/>
      <c r="K10" s="33"/>
    </row>
    <row r="11" spans="1:11" s="28" customFormat="1" ht="12.75" customHeight="1">
      <c r="A11" s="29"/>
      <c r="B11" s="30"/>
      <c r="C11" s="34" t="s">
        <v>13</v>
      </c>
      <c r="D11" s="34" t="s">
        <v>14</v>
      </c>
      <c r="E11" s="30"/>
      <c r="F11" s="31"/>
      <c r="G11" s="32"/>
      <c r="H11" s="27">
        <v>543.8632947300067</v>
      </c>
      <c r="I11" s="27">
        <v>874.0408351420245</v>
      </c>
      <c r="J11" s="27">
        <v>664.669272216647</v>
      </c>
      <c r="K11" s="27">
        <v>10735</v>
      </c>
    </row>
    <row r="12" spans="1:11" s="28" customFormat="1" ht="12.75" customHeight="1">
      <c r="A12" s="29"/>
      <c r="B12" s="30"/>
      <c r="C12" s="34" t="s">
        <v>15</v>
      </c>
      <c r="D12" s="34" t="s">
        <v>16</v>
      </c>
      <c r="E12" s="30"/>
      <c r="F12" s="31"/>
      <c r="G12" s="32"/>
      <c r="H12" s="27">
        <v>25610.473360000007</v>
      </c>
      <c r="I12" s="27">
        <v>22081.545150000013</v>
      </c>
      <c r="J12" s="27">
        <v>21923.570453415974</v>
      </c>
      <c r="K12" s="27">
        <v>28040</v>
      </c>
    </row>
    <row r="13" spans="1:11" s="28" customFormat="1" ht="12.75" customHeight="1">
      <c r="A13" s="29"/>
      <c r="B13" s="30"/>
      <c r="C13" s="34" t="s">
        <v>17</v>
      </c>
      <c r="D13" s="34" t="s">
        <v>18</v>
      </c>
      <c r="E13" s="30"/>
      <c r="F13" s="31"/>
      <c r="G13" s="32"/>
      <c r="H13" s="27">
        <v>4148.848240875204</v>
      </c>
      <c r="I13" s="27">
        <v>4947.659183060095</v>
      </c>
      <c r="J13" s="27">
        <v>4358.681629427405</v>
      </c>
      <c r="K13" s="27">
        <v>5242</v>
      </c>
    </row>
    <row r="14" spans="1:11" s="28" customFormat="1" ht="12.75" customHeight="1">
      <c r="A14" s="29"/>
      <c r="B14" s="30"/>
      <c r="C14" s="30"/>
      <c r="D14" s="34" t="s">
        <v>19</v>
      </c>
      <c r="E14" s="30"/>
      <c r="F14" s="31"/>
      <c r="G14" s="32"/>
      <c r="H14" s="27"/>
      <c r="I14" s="27"/>
      <c r="J14" s="27"/>
      <c r="K14" s="27"/>
    </row>
    <row r="15" spans="1:11" s="28" customFormat="1" ht="12.75" customHeight="1">
      <c r="A15" s="29"/>
      <c r="B15" s="30"/>
      <c r="C15" s="34" t="s">
        <v>20</v>
      </c>
      <c r="D15" s="34" t="s">
        <v>21</v>
      </c>
      <c r="E15" s="30"/>
      <c r="F15" s="31"/>
      <c r="G15" s="32"/>
      <c r="H15" s="27">
        <v>368.751805462494</v>
      </c>
      <c r="I15" s="27">
        <v>381.5182739500089</v>
      </c>
      <c r="J15" s="27">
        <v>302.5958767805864</v>
      </c>
      <c r="K15" s="27">
        <v>1</v>
      </c>
    </row>
    <row r="16" spans="1:11" s="28" customFormat="1" ht="12.75" customHeight="1">
      <c r="A16" s="29"/>
      <c r="B16" s="30"/>
      <c r="C16" s="34" t="s">
        <v>22</v>
      </c>
      <c r="D16" s="34" t="s">
        <v>23</v>
      </c>
      <c r="E16" s="30"/>
      <c r="F16" s="31"/>
      <c r="G16" s="32"/>
      <c r="H16" s="27">
        <v>-0.0010000000594882303</v>
      </c>
      <c r="I16" s="27">
        <v>-0.000999999940511771</v>
      </c>
      <c r="J16" s="27">
        <v>0</v>
      </c>
      <c r="K16" s="27">
        <v>-0.0010000000594882303</v>
      </c>
    </row>
    <row r="17" spans="1:11" s="28" customFormat="1" ht="12.75" customHeight="1">
      <c r="A17" s="29"/>
      <c r="B17" s="30"/>
      <c r="C17" s="34" t="s">
        <v>24</v>
      </c>
      <c r="D17" s="34" t="s">
        <v>25</v>
      </c>
      <c r="E17" s="30"/>
      <c r="F17" s="31"/>
      <c r="G17" s="32"/>
      <c r="H17" s="27">
        <v>20883.111638878017</v>
      </c>
      <c r="I17" s="27">
        <v>19991.70365883001</v>
      </c>
      <c r="J17" s="27">
        <v>23851.347026620017</v>
      </c>
      <c r="K17" s="27">
        <v>24362</v>
      </c>
    </row>
    <row r="18" spans="1:11" s="35" customFormat="1" ht="12.75" customHeight="1">
      <c r="A18" s="29"/>
      <c r="B18" s="30"/>
      <c r="C18" s="34" t="s">
        <v>26</v>
      </c>
      <c r="D18" s="34" t="s">
        <v>27</v>
      </c>
      <c r="E18" s="30"/>
      <c r="F18" s="31"/>
      <c r="G18" s="32"/>
      <c r="H18" s="27">
        <v>5818.78851530303</v>
      </c>
      <c r="I18" s="27">
        <v>6022.575210201694</v>
      </c>
      <c r="J18" s="27">
        <v>5979.333488941836</v>
      </c>
      <c r="K18" s="27">
        <v>6058</v>
      </c>
    </row>
    <row r="19" spans="1:11" s="35" customFormat="1" ht="12.75" customHeight="1">
      <c r="A19" s="29"/>
      <c r="B19" s="30"/>
      <c r="C19" s="34" t="s">
        <v>28</v>
      </c>
      <c r="D19" s="34" t="s">
        <v>29</v>
      </c>
      <c r="E19" s="30"/>
      <c r="F19" s="31"/>
      <c r="G19" s="32"/>
      <c r="H19" s="27">
        <v>355233.12600000016</v>
      </c>
      <c r="I19" s="27">
        <v>367071.9950000002</v>
      </c>
      <c r="J19" s="27">
        <v>361074.07</v>
      </c>
      <c r="K19" s="27">
        <v>347168</v>
      </c>
    </row>
    <row r="20" spans="1:11" s="28" customFormat="1" ht="12.75" customHeight="1">
      <c r="A20" s="29"/>
      <c r="B20" s="30"/>
      <c r="C20" s="30"/>
      <c r="D20" s="30"/>
      <c r="E20" s="30"/>
      <c r="F20" s="31"/>
      <c r="G20" s="32"/>
      <c r="H20" s="36">
        <f>SUM(H11:H19)</f>
        <v>412606.9618552489</v>
      </c>
      <c r="I20" s="36">
        <v>421373.0363111841</v>
      </c>
      <c r="J20" s="36">
        <v>418156.2677474027</v>
      </c>
      <c r="K20" s="36">
        <f>SUM(K11:K19)</f>
        <v>421605.99899999995</v>
      </c>
    </row>
    <row r="21" spans="1:11" s="28" customFormat="1" ht="12.75" customHeight="1">
      <c r="A21" s="29"/>
      <c r="B21" s="23" t="s">
        <v>30</v>
      </c>
      <c r="C21" s="23" t="s">
        <v>31</v>
      </c>
      <c r="D21" s="24"/>
      <c r="E21" s="30"/>
      <c r="F21" s="37"/>
      <c r="G21" s="32"/>
      <c r="H21" s="38"/>
      <c r="I21" s="38"/>
      <c r="J21" s="38"/>
      <c r="K21" s="38"/>
    </row>
    <row r="22" spans="1:11" s="28" customFormat="1" ht="12.75" customHeight="1">
      <c r="A22" s="29"/>
      <c r="B22" s="30"/>
      <c r="C22" s="34" t="s">
        <v>13</v>
      </c>
      <c r="D22" s="34" t="s">
        <v>32</v>
      </c>
      <c r="E22" s="30"/>
      <c r="F22" s="31"/>
      <c r="G22" s="32"/>
      <c r="H22" s="27">
        <v>66639</v>
      </c>
      <c r="I22" s="27">
        <v>69908.6018022735</v>
      </c>
      <c r="J22" s="27">
        <v>65619.92000356084</v>
      </c>
      <c r="K22" s="27">
        <v>65573</v>
      </c>
    </row>
    <row r="23" spans="1:11" s="28" customFormat="1" ht="12.75" customHeight="1">
      <c r="A23" s="29"/>
      <c r="B23" s="30"/>
      <c r="C23" s="34" t="s">
        <v>15</v>
      </c>
      <c r="D23" s="34" t="s">
        <v>33</v>
      </c>
      <c r="E23" s="30"/>
      <c r="F23" s="31"/>
      <c r="G23" s="32"/>
      <c r="H23" s="27">
        <v>52753</v>
      </c>
      <c r="I23" s="27">
        <v>48696.17968395859</v>
      </c>
      <c r="J23" s="27">
        <v>53026.56243079534</v>
      </c>
      <c r="K23" s="27">
        <v>46650</v>
      </c>
    </row>
    <row r="24" spans="1:11" s="28" customFormat="1" ht="12.75" customHeight="1">
      <c r="A24" s="29"/>
      <c r="B24" s="30"/>
      <c r="C24" s="34" t="s">
        <v>17</v>
      </c>
      <c r="D24" s="34" t="s">
        <v>34</v>
      </c>
      <c r="E24" s="30"/>
      <c r="F24" s="31"/>
      <c r="G24" s="30"/>
      <c r="H24" s="27">
        <v>34271</v>
      </c>
      <c r="I24" s="27">
        <v>37586.78514461994</v>
      </c>
      <c r="J24" s="27">
        <v>36508.33956178996</v>
      </c>
      <c r="K24" s="27">
        <v>35612</v>
      </c>
    </row>
    <row r="25" spans="1:11" s="28" customFormat="1" ht="12.75" customHeight="1">
      <c r="A25" s="29"/>
      <c r="B25" s="30"/>
      <c r="C25" s="34" t="s">
        <v>20</v>
      </c>
      <c r="D25" s="34" t="s">
        <v>35</v>
      </c>
      <c r="E25" s="30"/>
      <c r="F25" s="31"/>
      <c r="G25" s="30"/>
      <c r="H25" s="27">
        <v>6017</v>
      </c>
      <c r="I25" s="27">
        <v>6729.488084476724</v>
      </c>
      <c r="J25" s="27">
        <v>6635.048957639201</v>
      </c>
      <c r="K25" s="27">
        <v>6040</v>
      </c>
    </row>
    <row r="26" spans="1:11" s="28" customFormat="1" ht="12.75" customHeight="1">
      <c r="A26" s="29"/>
      <c r="B26" s="30"/>
      <c r="C26" s="34" t="s">
        <v>22</v>
      </c>
      <c r="D26" s="34" t="s">
        <v>25</v>
      </c>
      <c r="E26" s="30"/>
      <c r="F26" s="31"/>
      <c r="G26" s="32"/>
      <c r="H26" s="27">
        <v>11732</v>
      </c>
      <c r="I26" s="27">
        <v>19319.82647808001</v>
      </c>
      <c r="J26" s="27">
        <v>13766.164942250009</v>
      </c>
      <c r="K26" s="27">
        <v>7367</v>
      </c>
    </row>
    <row r="27" spans="1:11" s="28" customFormat="1" ht="12.75" customHeight="1">
      <c r="A27" s="29"/>
      <c r="B27" s="30"/>
      <c r="C27" s="30"/>
      <c r="D27" s="30"/>
      <c r="E27" s="30"/>
      <c r="F27" s="31"/>
      <c r="G27" s="32"/>
      <c r="H27" s="36">
        <f>SUM(H22:H26)</f>
        <v>171412</v>
      </c>
      <c r="I27" s="36">
        <v>182240.88119340877</v>
      </c>
      <c r="J27" s="36">
        <v>175556.03589603535</v>
      </c>
      <c r="K27" s="36">
        <f>SUM(K22:K26)</f>
        <v>161242</v>
      </c>
    </row>
    <row r="28" spans="1:11" s="28" customFormat="1" ht="12.75" customHeight="1">
      <c r="A28" s="39"/>
      <c r="B28" s="23" t="s">
        <v>36</v>
      </c>
      <c r="C28" s="23" t="s">
        <v>37</v>
      </c>
      <c r="D28" s="24"/>
      <c r="E28" s="30"/>
      <c r="F28" s="31"/>
      <c r="G28" s="32"/>
      <c r="H28" s="38"/>
      <c r="I28" s="38"/>
      <c r="J28" s="38"/>
      <c r="K28" s="38"/>
    </row>
    <row r="29" spans="1:11" s="28" customFormat="1" ht="12.75" customHeight="1">
      <c r="A29" s="29"/>
      <c r="B29" s="30"/>
      <c r="C29" s="34" t="s">
        <v>13</v>
      </c>
      <c r="D29" s="34" t="s">
        <v>38</v>
      </c>
      <c r="E29" s="30"/>
      <c r="F29" s="31"/>
      <c r="G29" s="30"/>
      <c r="H29" s="38"/>
      <c r="I29" s="38"/>
      <c r="J29" s="38"/>
      <c r="K29" s="38"/>
    </row>
    <row r="30" spans="1:11" s="28" customFormat="1" ht="12.75" customHeight="1">
      <c r="A30" s="29"/>
      <c r="B30" s="30"/>
      <c r="C30" s="30"/>
      <c r="D30" s="34" t="s">
        <v>39</v>
      </c>
      <c r="E30" s="30"/>
      <c r="F30" s="31"/>
      <c r="G30" s="32"/>
      <c r="H30" s="27">
        <v>0.0009999999999974994</v>
      </c>
      <c r="I30" s="27">
        <v>30</v>
      </c>
      <c r="J30" s="27">
        <v>30</v>
      </c>
      <c r="K30" s="27">
        <v>2511</v>
      </c>
    </row>
    <row r="31" spans="1:11" s="28" customFormat="1" ht="12.75" customHeight="1">
      <c r="A31" s="29"/>
      <c r="B31" s="30"/>
      <c r="C31" s="30"/>
      <c r="D31" s="34" t="s">
        <v>40</v>
      </c>
      <c r="E31" s="30"/>
      <c r="F31" s="31"/>
      <c r="G31" s="32"/>
      <c r="H31" s="27">
        <v>1262.8657661193315</v>
      </c>
      <c r="I31" s="27">
        <v>1217</v>
      </c>
      <c r="J31" s="27">
        <v>1217</v>
      </c>
      <c r="K31" s="27">
        <f>1229+629</f>
        <v>1858</v>
      </c>
    </row>
    <row r="32" spans="1:11" s="28" customFormat="1" ht="12.75" customHeight="1">
      <c r="A32" s="29"/>
      <c r="B32" s="30"/>
      <c r="C32" s="30"/>
      <c r="D32" s="34" t="s">
        <v>41</v>
      </c>
      <c r="E32" s="30"/>
      <c r="F32" s="31"/>
      <c r="G32" s="32"/>
      <c r="H32" s="27">
        <v>117.38195000000013</v>
      </c>
      <c r="I32" s="27">
        <v>112</v>
      </c>
      <c r="J32" s="27">
        <v>112</v>
      </c>
      <c r="K32" s="27">
        <v>1193</v>
      </c>
    </row>
    <row r="33" spans="1:11" s="28" customFormat="1" ht="12.75" customHeight="1">
      <c r="A33" s="29"/>
      <c r="B33" s="30"/>
      <c r="C33" s="30"/>
      <c r="D33" s="30"/>
      <c r="E33" s="30"/>
      <c r="F33" s="40" t="s">
        <v>42</v>
      </c>
      <c r="G33" s="32"/>
      <c r="H33" s="38"/>
      <c r="I33" s="38"/>
      <c r="J33" s="38"/>
      <c r="K33" s="38"/>
    </row>
    <row r="34" spans="1:11" s="28" customFormat="1" ht="12.75" customHeight="1">
      <c r="A34" s="29"/>
      <c r="B34" s="30"/>
      <c r="C34" s="34" t="s">
        <v>15</v>
      </c>
      <c r="D34" s="34" t="s">
        <v>43</v>
      </c>
      <c r="E34" s="30"/>
      <c r="F34" s="41" t="s">
        <v>44</v>
      </c>
      <c r="G34" s="41" t="s">
        <v>45</v>
      </c>
      <c r="H34" s="38"/>
      <c r="I34" s="38"/>
      <c r="J34" s="38"/>
      <c r="K34" s="38"/>
    </row>
    <row r="35" spans="1:11" s="28" customFormat="1" ht="12.75" customHeight="1">
      <c r="A35" s="29"/>
      <c r="B35" s="30"/>
      <c r="C35" s="30"/>
      <c r="D35" s="34" t="s">
        <v>46</v>
      </c>
      <c r="E35" s="30"/>
      <c r="F35" s="27">
        <v>0</v>
      </c>
      <c r="G35" s="27"/>
      <c r="H35" s="27">
        <v>0</v>
      </c>
      <c r="I35" s="27">
        <v>15448.896000000008</v>
      </c>
      <c r="J35" s="27">
        <v>15448.896000000008</v>
      </c>
      <c r="K35" s="27">
        <v>13057</v>
      </c>
    </row>
    <row r="36" spans="1:11" s="28" customFormat="1" ht="12.75" customHeight="1">
      <c r="A36" s="29"/>
      <c r="B36" s="30"/>
      <c r="C36" s="34" t="s">
        <v>42</v>
      </c>
      <c r="D36" s="34" t="s">
        <v>47</v>
      </c>
      <c r="E36" s="30"/>
      <c r="F36" s="27">
        <v>6459.153000000004</v>
      </c>
      <c r="G36" s="27">
        <v>3702.18</v>
      </c>
      <c r="H36" s="27">
        <v>10161.333000000008</v>
      </c>
      <c r="I36" s="27"/>
      <c r="J36" s="27"/>
      <c r="K36" s="27">
        <v>0</v>
      </c>
    </row>
    <row r="37" spans="1:11" s="28" customFormat="1" ht="12.75" customHeight="1">
      <c r="A37" s="29"/>
      <c r="B37" s="30"/>
      <c r="C37" s="30"/>
      <c r="D37" s="34" t="s">
        <v>48</v>
      </c>
      <c r="E37" s="30"/>
      <c r="F37" s="42"/>
      <c r="G37" s="42"/>
      <c r="H37" s="27"/>
      <c r="I37" s="27"/>
      <c r="J37" s="27"/>
      <c r="K37" s="27">
        <v>297</v>
      </c>
    </row>
    <row r="38" spans="1:11" s="28" customFormat="1" ht="12.75" customHeight="1">
      <c r="A38" s="29"/>
      <c r="B38" s="30"/>
      <c r="C38" s="30"/>
      <c r="D38" s="34" t="s">
        <v>49</v>
      </c>
      <c r="E38" s="30"/>
      <c r="F38" s="27">
        <v>2412.6348500900017</v>
      </c>
      <c r="G38" s="27">
        <v>521.2326899999994</v>
      </c>
      <c r="H38" s="27">
        <v>2933.8652500900025</v>
      </c>
      <c r="I38" s="27">
        <v>2658.3186000000014</v>
      </c>
      <c r="J38" s="27">
        <v>2442.3707300000033</v>
      </c>
      <c r="K38" s="27">
        <f>1608+65</f>
        <v>1673</v>
      </c>
    </row>
    <row r="39" spans="1:11" s="28" customFormat="1" ht="12.75" customHeight="1">
      <c r="A39" s="29"/>
      <c r="B39" s="30"/>
      <c r="C39" s="30"/>
      <c r="D39" s="30"/>
      <c r="E39" s="30"/>
      <c r="F39" s="43">
        <v>8871.787850090006</v>
      </c>
      <c r="G39" s="43">
        <v>4223.412690000001</v>
      </c>
      <c r="H39" s="38"/>
      <c r="I39" s="38"/>
      <c r="J39" s="38"/>
      <c r="K39" s="38"/>
    </row>
    <row r="40" spans="1:11" s="28" customFormat="1" ht="12.75" customHeight="1">
      <c r="A40" s="29"/>
      <c r="B40" s="30"/>
      <c r="C40" s="34" t="s">
        <v>17</v>
      </c>
      <c r="D40" s="34" t="s">
        <v>50</v>
      </c>
      <c r="E40" s="30"/>
      <c r="F40" s="31"/>
      <c r="G40" s="32"/>
      <c r="H40" s="27">
        <v>0</v>
      </c>
      <c r="I40" s="27">
        <v>0</v>
      </c>
      <c r="J40" s="27">
        <v>0</v>
      </c>
      <c r="K40" s="27">
        <v>0</v>
      </c>
    </row>
    <row r="41" spans="1:11" s="28" customFormat="1" ht="12.75" customHeight="1">
      <c r="A41" s="29"/>
      <c r="B41" s="30"/>
      <c r="C41" s="34" t="s">
        <v>20</v>
      </c>
      <c r="D41" s="34" t="s">
        <v>51</v>
      </c>
      <c r="E41" s="30"/>
      <c r="F41" s="31"/>
      <c r="G41" s="32"/>
      <c r="H41" s="38"/>
      <c r="I41" s="38"/>
      <c r="J41" s="38"/>
      <c r="K41" s="38"/>
    </row>
    <row r="42" spans="1:11" s="28" customFormat="1" ht="12.75" customHeight="1">
      <c r="A42" s="29"/>
      <c r="B42" s="30"/>
      <c r="C42" s="30"/>
      <c r="D42" s="30"/>
      <c r="E42" s="30"/>
      <c r="F42" s="31"/>
      <c r="G42" s="32"/>
      <c r="H42" s="36">
        <f>SUM(H30:H41)</f>
        <v>14475.446966209342</v>
      </c>
      <c r="I42" s="36">
        <v>19466.21460000001</v>
      </c>
      <c r="J42" s="36">
        <v>19250.26673000001</v>
      </c>
      <c r="K42" s="36">
        <f>SUM(K30:K41)</f>
        <v>20589</v>
      </c>
    </row>
    <row r="43" spans="1:11" s="28" customFormat="1" ht="12.75" customHeight="1">
      <c r="A43" s="44"/>
      <c r="B43" s="45" t="s">
        <v>52</v>
      </c>
      <c r="C43" s="46"/>
      <c r="D43" s="46"/>
      <c r="E43" s="47"/>
      <c r="F43" s="48"/>
      <c r="G43" s="48"/>
      <c r="H43" s="36">
        <f>+H42+H27+H20</f>
        <v>598494.4088214582</v>
      </c>
      <c r="I43" s="36">
        <v>623080.132104593</v>
      </c>
      <c r="J43" s="36">
        <v>612962.5703734381</v>
      </c>
      <c r="K43" s="36">
        <f>+K42+K27+K20</f>
        <v>603436.999</v>
      </c>
    </row>
    <row r="44" spans="1:11" s="28" customFormat="1" ht="24">
      <c r="A44" s="49"/>
      <c r="B44" s="50" t="s">
        <v>2</v>
      </c>
      <c r="C44" s="50"/>
      <c r="D44" s="50"/>
      <c r="E44" s="50"/>
      <c r="F44" s="50"/>
      <c r="G44" s="50"/>
      <c r="H44" s="16" t="s">
        <v>3</v>
      </c>
      <c r="I44" s="16" t="s">
        <v>4</v>
      </c>
      <c r="J44" s="16" t="s">
        <v>5</v>
      </c>
      <c r="K44" s="17" t="s">
        <v>6</v>
      </c>
    </row>
    <row r="45" spans="1:11" ht="12.75" customHeight="1">
      <c r="A45" s="29"/>
      <c r="B45" s="37"/>
      <c r="C45" s="37"/>
      <c r="D45" s="37"/>
      <c r="E45" s="37"/>
      <c r="F45" s="31"/>
      <c r="G45" s="31"/>
      <c r="H45" s="51"/>
      <c r="I45" s="52"/>
      <c r="J45" s="51"/>
      <c r="K45" s="53"/>
    </row>
    <row r="46" spans="1:11" ht="12.75" customHeight="1">
      <c r="A46" s="22" t="s">
        <v>53</v>
      </c>
      <c r="B46" s="23" t="s">
        <v>54</v>
      </c>
      <c r="C46" s="24"/>
      <c r="D46" s="24"/>
      <c r="E46" s="24"/>
      <c r="F46" s="25"/>
      <c r="G46" s="26"/>
      <c r="H46" s="51"/>
      <c r="I46" s="38"/>
      <c r="J46" s="51"/>
      <c r="K46" s="53"/>
    </row>
    <row r="47" spans="1:11" ht="12.75" customHeight="1">
      <c r="A47" s="39"/>
      <c r="B47" s="24"/>
      <c r="C47" s="24"/>
      <c r="D47" s="24"/>
      <c r="E47" s="24"/>
      <c r="F47" s="25"/>
      <c r="G47" s="26"/>
      <c r="H47" s="38"/>
      <c r="I47" s="38"/>
      <c r="J47" s="38"/>
      <c r="K47" s="38"/>
    </row>
    <row r="48" spans="1:11" ht="12.75" customHeight="1">
      <c r="A48" s="39"/>
      <c r="B48" s="23" t="s">
        <v>11</v>
      </c>
      <c r="C48" s="23" t="s">
        <v>55</v>
      </c>
      <c r="D48" s="24"/>
      <c r="E48" s="30"/>
      <c r="F48" s="31"/>
      <c r="G48" s="32"/>
      <c r="H48" s="38"/>
      <c r="I48" s="38"/>
      <c r="J48" s="38"/>
      <c r="K48" s="38"/>
    </row>
    <row r="49" spans="1:11" ht="12.75" customHeight="1">
      <c r="A49" s="29"/>
      <c r="B49" s="30"/>
      <c r="C49" s="34" t="s">
        <v>56</v>
      </c>
      <c r="D49" s="30"/>
      <c r="E49" s="30"/>
      <c r="F49" s="31"/>
      <c r="G49" s="32"/>
      <c r="H49" s="27">
        <v>57324.69384640004</v>
      </c>
      <c r="I49" s="27">
        <v>38732.056569840024</v>
      </c>
      <c r="J49" s="27">
        <v>50527.04147122003</v>
      </c>
      <c r="K49" s="27">
        <v>45539</v>
      </c>
    </row>
    <row r="50" spans="1:11" ht="12.75" customHeight="1">
      <c r="A50" s="39"/>
      <c r="B50" s="24"/>
      <c r="C50" s="34" t="s">
        <v>57</v>
      </c>
      <c r="D50" s="24"/>
      <c r="E50" s="30"/>
      <c r="F50" s="31"/>
      <c r="G50" s="32"/>
      <c r="H50" s="27">
        <v>14788.913311350007</v>
      </c>
      <c r="I50" s="27">
        <v>13110.798968155508</v>
      </c>
      <c r="J50" s="27">
        <v>21946.639326430017</v>
      </c>
      <c r="K50" s="27">
        <v>18978</v>
      </c>
    </row>
    <row r="51" spans="1:11" ht="12.75" customHeight="1">
      <c r="A51" s="29"/>
      <c r="B51" s="30"/>
      <c r="C51" s="34" t="s">
        <v>58</v>
      </c>
      <c r="D51" s="54"/>
      <c r="E51" s="30"/>
      <c r="F51" s="31"/>
      <c r="G51" s="32"/>
      <c r="H51" s="27"/>
      <c r="I51" s="27"/>
      <c r="J51" s="27"/>
      <c r="K51" s="27"/>
    </row>
    <row r="52" spans="1:11" ht="12.75" customHeight="1">
      <c r="A52" s="29"/>
      <c r="B52" s="30"/>
      <c r="C52" s="34" t="s">
        <v>59</v>
      </c>
      <c r="D52" s="30"/>
      <c r="E52" s="30"/>
      <c r="F52" s="31"/>
      <c r="G52" s="32"/>
      <c r="H52" s="27">
        <v>76665</v>
      </c>
      <c r="I52" s="27">
        <v>79964.34824660108</v>
      </c>
      <c r="J52" s="27">
        <v>85453.46720251637</v>
      </c>
      <c r="K52" s="27">
        <v>77515</v>
      </c>
    </row>
    <row r="53" spans="1:11" ht="12.75" customHeight="1">
      <c r="A53" s="29"/>
      <c r="B53" s="30"/>
      <c r="C53" s="34" t="s">
        <v>60</v>
      </c>
      <c r="D53" s="30"/>
      <c r="E53" s="30"/>
      <c r="F53" s="31"/>
      <c r="G53" s="32"/>
      <c r="H53" s="27">
        <v>89</v>
      </c>
      <c r="I53" s="27">
        <v>214.75543000000005</v>
      </c>
      <c r="J53" s="27">
        <v>200.4332300000001</v>
      </c>
      <c r="K53" s="27">
        <v>440</v>
      </c>
    </row>
    <row r="54" spans="1:11" ht="12.75" customHeight="1">
      <c r="A54" s="29"/>
      <c r="B54" s="30"/>
      <c r="C54" s="30"/>
      <c r="D54" s="30"/>
      <c r="E54" s="30"/>
      <c r="F54" s="31"/>
      <c r="G54" s="32"/>
      <c r="H54" s="36">
        <f>SUM(H49:H53)</f>
        <v>148867.60715775006</v>
      </c>
      <c r="I54" s="36">
        <v>132021.9592145966</v>
      </c>
      <c r="J54" s="36">
        <v>158127.5812301664</v>
      </c>
      <c r="K54" s="36">
        <f>SUM(K49:K53)</f>
        <v>142472</v>
      </c>
    </row>
    <row r="55" spans="1:11" ht="12.75" customHeight="1">
      <c r="A55" s="29"/>
      <c r="B55" s="23" t="s">
        <v>30</v>
      </c>
      <c r="C55" s="23" t="s">
        <v>43</v>
      </c>
      <c r="D55" s="30"/>
      <c r="E55" s="30"/>
      <c r="F55" s="55" t="s">
        <v>61</v>
      </c>
      <c r="G55" s="55" t="s">
        <v>45</v>
      </c>
      <c r="H55" s="38"/>
      <c r="I55" s="38"/>
      <c r="J55" s="38"/>
      <c r="K55" s="38"/>
    </row>
    <row r="56" spans="1:11" ht="12.75" customHeight="1">
      <c r="A56" s="29"/>
      <c r="B56" s="30"/>
      <c r="C56" s="34" t="s">
        <v>62</v>
      </c>
      <c r="D56" s="30"/>
      <c r="E56" s="30"/>
      <c r="F56" s="27">
        <v>161095</v>
      </c>
      <c r="G56" s="27">
        <v>690</v>
      </c>
      <c r="H56" s="27">
        <v>161785</v>
      </c>
      <c r="I56" s="27">
        <v>75892.41111805955</v>
      </c>
      <c r="J56" s="27">
        <v>130557.66008919645</v>
      </c>
      <c r="K56" s="27">
        <v>141763</v>
      </c>
    </row>
    <row r="57" spans="1:11" ht="12.75" customHeight="1">
      <c r="A57" s="29"/>
      <c r="B57" s="30"/>
      <c r="C57" s="34" t="s">
        <v>63</v>
      </c>
      <c r="D57" s="30"/>
      <c r="E57" s="30"/>
      <c r="F57" s="27">
        <v>358.70100000000025</v>
      </c>
      <c r="G57" s="27">
        <v>0</v>
      </c>
      <c r="H57" s="27">
        <v>359</v>
      </c>
      <c r="I57" s="27">
        <v>5014.649000000004</v>
      </c>
      <c r="J57" s="27">
        <v>3092.4150000000022</v>
      </c>
      <c r="K57" s="27">
        <f>7473+6288</f>
        <v>13761</v>
      </c>
    </row>
    <row r="58" spans="1:11" ht="12.75" customHeight="1">
      <c r="A58" s="29"/>
      <c r="B58" s="30"/>
      <c r="C58" s="34" t="s">
        <v>64</v>
      </c>
      <c r="D58" s="30"/>
      <c r="E58" s="30"/>
      <c r="F58" s="27">
        <v>550.6970000000005</v>
      </c>
      <c r="G58" s="27">
        <v>0</v>
      </c>
      <c r="H58" s="27">
        <v>551</v>
      </c>
      <c r="I58" s="27">
        <v>506.5180000000005</v>
      </c>
      <c r="J58" s="27">
        <v>502.02800000000025</v>
      </c>
      <c r="K58" s="27">
        <v>630</v>
      </c>
    </row>
    <row r="59" spans="1:11" ht="12.75" customHeight="1">
      <c r="A59" s="29"/>
      <c r="B59" s="30"/>
      <c r="C59" s="34" t="s">
        <v>65</v>
      </c>
      <c r="D59" s="30"/>
      <c r="E59" s="30"/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3920</v>
      </c>
    </row>
    <row r="60" spans="1:11" ht="12.75" customHeight="1">
      <c r="A60" s="29"/>
      <c r="B60" s="30"/>
      <c r="C60" s="34" t="s">
        <v>66</v>
      </c>
      <c r="D60" s="54"/>
      <c r="E60" s="30"/>
      <c r="F60" s="27">
        <v>25119.937537320013</v>
      </c>
      <c r="G60" s="56">
        <v>32975.61137210002</v>
      </c>
      <c r="H60" s="27">
        <v>58096</v>
      </c>
      <c r="I60" s="27">
        <v>58151.24104299167</v>
      </c>
      <c r="J60" s="27">
        <v>61088.52534558145</v>
      </c>
      <c r="K60" s="27">
        <v>54566</v>
      </c>
    </row>
    <row r="61" spans="1:11" ht="12.75" customHeight="1">
      <c r="A61" s="29"/>
      <c r="B61" s="30"/>
      <c r="C61" s="34"/>
      <c r="D61" s="54"/>
      <c r="E61" s="30"/>
      <c r="F61" s="57">
        <f>SUM(F56:F60)</f>
        <v>187124.33553732</v>
      </c>
      <c r="G61" s="57">
        <f>SUM(G56:G60)</f>
        <v>33665.61137210002</v>
      </c>
      <c r="H61" s="58"/>
      <c r="I61" s="58"/>
      <c r="J61" s="58"/>
      <c r="K61" s="58"/>
    </row>
    <row r="62" spans="1:11" ht="12.75" customHeight="1">
      <c r="A62" s="29"/>
      <c r="B62" s="30"/>
      <c r="C62" s="30"/>
      <c r="D62" s="30"/>
      <c r="E62" s="30"/>
      <c r="F62" s="59"/>
      <c r="G62" s="60"/>
      <c r="H62" s="61">
        <f>SUM(H56:H61)</f>
        <v>220791</v>
      </c>
      <c r="I62" s="61">
        <v>139564.81916105121</v>
      </c>
      <c r="J62" s="61">
        <v>195240.6284347779</v>
      </c>
      <c r="K62" s="61">
        <f>SUM(K56:K61)</f>
        <v>214640</v>
      </c>
    </row>
    <row r="63" spans="1:11" ht="12.75" customHeight="1">
      <c r="A63" s="29"/>
      <c r="B63" s="23" t="s">
        <v>36</v>
      </c>
      <c r="C63" s="23" t="s">
        <v>67</v>
      </c>
      <c r="D63" s="24"/>
      <c r="E63" s="30"/>
      <c r="F63" s="59"/>
      <c r="G63" s="60"/>
      <c r="H63" s="38"/>
      <c r="I63" s="38"/>
      <c r="J63" s="38"/>
      <c r="K63" s="38"/>
    </row>
    <row r="64" spans="1:11" ht="12.75" customHeight="1">
      <c r="A64" s="29"/>
      <c r="B64" s="23"/>
      <c r="C64" s="23" t="s">
        <v>68</v>
      </c>
      <c r="D64" s="24"/>
      <c r="E64" s="30"/>
      <c r="F64" s="59"/>
      <c r="G64" s="62"/>
      <c r="H64" s="38"/>
      <c r="I64" s="38"/>
      <c r="J64" s="38"/>
      <c r="K64" s="38"/>
    </row>
    <row r="65" spans="1:11" ht="12.75" customHeight="1">
      <c r="A65" s="29"/>
      <c r="B65" s="30"/>
      <c r="C65" s="34" t="s">
        <v>69</v>
      </c>
      <c r="D65" s="30"/>
      <c r="E65" s="30"/>
      <c r="F65" s="31"/>
      <c r="G65" s="32"/>
      <c r="H65" s="27">
        <v>0</v>
      </c>
      <c r="I65" s="27">
        <v>0</v>
      </c>
      <c r="J65" s="27">
        <v>0</v>
      </c>
      <c r="K65" s="27">
        <v>0</v>
      </c>
    </row>
    <row r="66" spans="1:11" ht="12.75" customHeight="1">
      <c r="A66" s="29"/>
      <c r="B66" s="30"/>
      <c r="C66" s="34" t="s">
        <v>70</v>
      </c>
      <c r="D66" s="30"/>
      <c r="E66" s="30"/>
      <c r="F66" s="31"/>
      <c r="G66" s="32"/>
      <c r="H66" s="27">
        <v>0</v>
      </c>
      <c r="I66" s="27">
        <v>0</v>
      </c>
      <c r="J66" s="27">
        <v>0</v>
      </c>
      <c r="K66" s="27">
        <v>0</v>
      </c>
    </row>
    <row r="67" spans="1:11" ht="12.75" customHeight="1">
      <c r="A67" s="29"/>
      <c r="B67" s="30"/>
      <c r="C67" s="34" t="s">
        <v>71</v>
      </c>
      <c r="D67" s="30"/>
      <c r="E67" s="30"/>
      <c r="F67" s="31"/>
      <c r="G67" s="32"/>
      <c r="H67" s="27">
        <v>0</v>
      </c>
      <c r="I67" s="27">
        <v>0</v>
      </c>
      <c r="J67" s="27">
        <v>0</v>
      </c>
      <c r="K67" s="27">
        <v>0</v>
      </c>
    </row>
    <row r="68" spans="1:11" ht="12.75" customHeight="1">
      <c r="A68" s="29"/>
      <c r="B68" s="30"/>
      <c r="C68" s="34" t="s">
        <v>72</v>
      </c>
      <c r="D68" s="30"/>
      <c r="E68" s="54"/>
      <c r="F68" s="31"/>
      <c r="G68" s="32"/>
      <c r="H68" s="27">
        <v>0</v>
      </c>
      <c r="I68" s="27">
        <v>0</v>
      </c>
      <c r="J68" s="27">
        <v>0</v>
      </c>
      <c r="K68" s="27">
        <v>0</v>
      </c>
    </row>
    <row r="69" spans="1:11" ht="12.75" customHeight="1">
      <c r="A69" s="29"/>
      <c r="B69" s="30"/>
      <c r="C69" s="34" t="s">
        <v>73</v>
      </c>
      <c r="D69" s="30"/>
      <c r="E69" s="54"/>
      <c r="F69" s="31"/>
      <c r="G69" s="32"/>
      <c r="H69" s="27">
        <v>0</v>
      </c>
      <c r="I69" s="27">
        <v>0</v>
      </c>
      <c r="J69" s="27">
        <v>0</v>
      </c>
      <c r="K69" s="27">
        <v>0</v>
      </c>
    </row>
    <row r="70" spans="1:11" ht="12.75" customHeight="1">
      <c r="A70" s="29"/>
      <c r="B70" s="30"/>
      <c r="C70" s="34" t="s">
        <v>24</v>
      </c>
      <c r="D70" s="30" t="s">
        <v>43</v>
      </c>
      <c r="E70" s="54"/>
      <c r="F70" s="31"/>
      <c r="G70" s="32"/>
      <c r="H70" s="38"/>
      <c r="I70" s="38"/>
      <c r="J70" s="38"/>
      <c r="K70" s="38"/>
    </row>
    <row r="71" spans="1:11" ht="12.75" customHeight="1">
      <c r="A71" s="29"/>
      <c r="B71" s="30"/>
      <c r="C71" s="34"/>
      <c r="D71" s="30" t="s">
        <v>74</v>
      </c>
      <c r="E71" s="54"/>
      <c r="F71" s="31"/>
      <c r="G71" s="32"/>
      <c r="H71" s="27">
        <v>0</v>
      </c>
      <c r="I71" s="27">
        <v>0</v>
      </c>
      <c r="J71" s="27">
        <v>0</v>
      </c>
      <c r="K71" s="27">
        <v>4339</v>
      </c>
    </row>
    <row r="72" spans="1:11" ht="12.75" customHeight="1">
      <c r="A72" s="29"/>
      <c r="B72" s="30"/>
      <c r="C72" s="34"/>
      <c r="D72" s="30" t="s">
        <v>75</v>
      </c>
      <c r="E72" s="54"/>
      <c r="F72" s="31"/>
      <c r="G72" s="32"/>
      <c r="H72" s="27">
        <v>192</v>
      </c>
      <c r="I72" s="27">
        <v>191.5640000000001</v>
      </c>
      <c r="J72" s="27">
        <v>191.5640000000001</v>
      </c>
      <c r="K72" s="27">
        <v>248</v>
      </c>
    </row>
    <row r="73" spans="1:11" ht="12.75" customHeight="1">
      <c r="A73" s="29"/>
      <c r="B73" s="30"/>
      <c r="C73" s="34"/>
      <c r="D73" s="30" t="s">
        <v>76</v>
      </c>
      <c r="E73" s="54"/>
      <c r="F73" s="31"/>
      <c r="G73" s="32"/>
      <c r="H73" s="27">
        <v>0</v>
      </c>
      <c r="I73" s="27">
        <v>0</v>
      </c>
      <c r="J73" s="27">
        <v>0</v>
      </c>
      <c r="K73" s="27">
        <v>48268</v>
      </c>
    </row>
    <row r="74" spans="1:11" ht="12.75" customHeight="1">
      <c r="A74" s="29"/>
      <c r="B74" s="30"/>
      <c r="C74" s="34"/>
      <c r="D74" s="30" t="s">
        <v>77</v>
      </c>
      <c r="E74" s="54"/>
      <c r="F74" s="31"/>
      <c r="G74" s="32"/>
      <c r="H74" s="27">
        <v>9314</v>
      </c>
      <c r="I74" s="27">
        <v>9338.121646067126</v>
      </c>
      <c r="J74" s="27">
        <v>9315.873504458606</v>
      </c>
      <c r="K74" s="27">
        <f>6141+5</f>
        <v>6146</v>
      </c>
    </row>
    <row r="75" spans="1:11" ht="12.75" customHeight="1">
      <c r="A75" s="29"/>
      <c r="B75" s="30"/>
      <c r="C75" s="54"/>
      <c r="D75" s="54"/>
      <c r="E75" s="30"/>
      <c r="F75" s="31"/>
      <c r="G75" s="32"/>
      <c r="H75" s="36">
        <f>SUM(H65:H74)</f>
        <v>9506</v>
      </c>
      <c r="I75" s="36">
        <v>9529.685646067126</v>
      </c>
      <c r="J75" s="36">
        <v>9507.437504458607</v>
      </c>
      <c r="K75" s="36">
        <f>SUM(K65:K74)</f>
        <v>59001</v>
      </c>
    </row>
    <row r="76" spans="1:11" ht="12.75" customHeight="1">
      <c r="A76" s="29"/>
      <c r="B76" s="23" t="s">
        <v>78</v>
      </c>
      <c r="C76" s="23" t="s">
        <v>79</v>
      </c>
      <c r="D76" s="24"/>
      <c r="E76" s="30"/>
      <c r="F76" s="31"/>
      <c r="G76" s="32"/>
      <c r="H76" s="38"/>
      <c r="I76" s="38"/>
      <c r="J76" s="38"/>
      <c r="K76" s="38"/>
    </row>
    <row r="77" spans="1:11" ht="12.75" customHeight="1">
      <c r="A77" s="29"/>
      <c r="B77" s="30"/>
      <c r="C77" s="34" t="s">
        <v>80</v>
      </c>
      <c r="D77" s="30"/>
      <c r="E77" s="30"/>
      <c r="F77" s="31"/>
      <c r="G77" s="32"/>
      <c r="H77" s="27">
        <v>24525</v>
      </c>
      <c r="I77" s="27">
        <v>12359.222519588404</v>
      </c>
      <c r="J77" s="27">
        <v>12902.512063432105</v>
      </c>
      <c r="K77" s="27">
        <v>65038</v>
      </c>
    </row>
    <row r="78" spans="1:11" ht="12.75" customHeight="1">
      <c r="A78" s="29"/>
      <c r="B78" s="30"/>
      <c r="C78" s="34" t="s">
        <v>81</v>
      </c>
      <c r="D78" s="30"/>
      <c r="E78" s="30"/>
      <c r="F78" s="31"/>
      <c r="G78" s="32"/>
      <c r="H78" s="27">
        <v>0</v>
      </c>
      <c r="I78" s="27">
        <v>0</v>
      </c>
      <c r="J78" s="27">
        <v>0</v>
      </c>
      <c r="K78" s="27">
        <v>0</v>
      </c>
    </row>
    <row r="79" spans="1:11" ht="12.75" customHeight="1">
      <c r="A79" s="29"/>
      <c r="B79" s="30"/>
      <c r="C79" s="34" t="s">
        <v>82</v>
      </c>
      <c r="D79" s="30"/>
      <c r="E79" s="30"/>
      <c r="F79" s="31"/>
      <c r="G79" s="32"/>
      <c r="H79" s="27">
        <v>65</v>
      </c>
      <c r="I79" s="27">
        <v>47.51239283458205</v>
      </c>
      <c r="J79" s="27">
        <v>43.36504608863796</v>
      </c>
      <c r="K79" s="27">
        <v>516</v>
      </c>
    </row>
    <row r="80" spans="1:11" ht="12.75" customHeight="1">
      <c r="A80" s="29"/>
      <c r="B80" s="30"/>
      <c r="C80" s="30"/>
      <c r="D80" s="30"/>
      <c r="E80" s="30"/>
      <c r="F80" s="31"/>
      <c r="G80" s="32"/>
      <c r="H80" s="36">
        <f>SUM(H77:H79)</f>
        <v>24590</v>
      </c>
      <c r="I80" s="36">
        <v>12406.734912422986</v>
      </c>
      <c r="J80" s="36">
        <v>12945.877109520743</v>
      </c>
      <c r="K80" s="36">
        <f>SUM(K77:K79)</f>
        <v>65554</v>
      </c>
    </row>
    <row r="81" spans="1:11" ht="12.75" customHeight="1">
      <c r="A81" s="29"/>
      <c r="B81" s="23" t="s">
        <v>83</v>
      </c>
      <c r="C81" s="30"/>
      <c r="D81" s="30"/>
      <c r="E81" s="30"/>
      <c r="F81" s="31"/>
      <c r="G81" s="32"/>
      <c r="H81" s="36">
        <f>+H54+H62+H75+H80</f>
        <v>403754.60715775006</v>
      </c>
      <c r="I81" s="36">
        <v>293523.598934138</v>
      </c>
      <c r="J81" s="36">
        <v>375821.92427892366</v>
      </c>
      <c r="K81" s="36">
        <f>+K80+K75+K62+K54</f>
        <v>481667</v>
      </c>
    </row>
    <row r="82" spans="1:11" ht="12.75" customHeight="1">
      <c r="A82" s="29"/>
      <c r="B82" s="30"/>
      <c r="C82" s="30"/>
      <c r="D82" s="30"/>
      <c r="E82" s="30"/>
      <c r="F82" s="31"/>
      <c r="G82" s="32"/>
      <c r="H82" s="38"/>
      <c r="I82" s="38"/>
      <c r="J82" s="38"/>
      <c r="K82" s="38"/>
    </row>
    <row r="83" spans="1:11" ht="12.75" customHeight="1">
      <c r="A83" s="22" t="s">
        <v>84</v>
      </c>
      <c r="B83" s="23" t="s">
        <v>85</v>
      </c>
      <c r="C83" s="30"/>
      <c r="D83" s="30"/>
      <c r="E83" s="30"/>
      <c r="F83" s="31"/>
      <c r="G83" s="32"/>
      <c r="H83" s="38"/>
      <c r="I83" s="38"/>
      <c r="J83" s="38"/>
      <c r="K83" s="38"/>
    </row>
    <row r="84" spans="1:11" ht="12.75" customHeight="1">
      <c r="A84" s="29"/>
      <c r="B84" s="34" t="s">
        <v>86</v>
      </c>
      <c r="C84" s="30"/>
      <c r="D84" s="30"/>
      <c r="E84" s="30"/>
      <c r="F84" s="31"/>
      <c r="G84" s="32"/>
      <c r="H84" s="27">
        <v>1</v>
      </c>
      <c r="I84" s="27">
        <v>1.325</v>
      </c>
      <c r="J84" s="27">
        <v>0.6620000000000005</v>
      </c>
      <c r="K84" s="27">
        <v>0.6630000000000005</v>
      </c>
    </row>
    <row r="85" spans="1:11" ht="12.75" customHeight="1">
      <c r="A85" s="29"/>
      <c r="B85" s="34" t="s">
        <v>87</v>
      </c>
      <c r="C85" s="30"/>
      <c r="D85" s="30"/>
      <c r="E85" s="30"/>
      <c r="F85" s="31"/>
      <c r="G85" s="32"/>
      <c r="H85" s="27">
        <v>1844</v>
      </c>
      <c r="I85" s="27">
        <v>2285.616236818401</v>
      </c>
      <c r="J85" s="27">
        <v>1455.314496105501</v>
      </c>
      <c r="K85" s="27">
        <v>3762</v>
      </c>
    </row>
    <row r="86" spans="1:11" ht="12.75" customHeight="1">
      <c r="A86" s="29"/>
      <c r="B86" s="30"/>
      <c r="C86" s="30"/>
      <c r="D86" s="30"/>
      <c r="E86" s="30"/>
      <c r="F86" s="31"/>
      <c r="G86" s="32"/>
      <c r="H86" s="36">
        <f>SUM(H84:H85)</f>
        <v>1845</v>
      </c>
      <c r="I86" s="36">
        <v>2286.9412368184007</v>
      </c>
      <c r="J86" s="63">
        <v>1455.976496105501</v>
      </c>
      <c r="K86" s="36">
        <f>+K85+K84</f>
        <v>3762.663</v>
      </c>
    </row>
    <row r="87" spans="1:11" ht="12.75" customHeight="1">
      <c r="A87" s="64"/>
      <c r="B87" s="65"/>
      <c r="C87" s="65"/>
      <c r="D87" s="65"/>
      <c r="E87" s="65"/>
      <c r="F87" s="31"/>
      <c r="G87" s="32"/>
      <c r="H87" s="38"/>
      <c r="I87" s="38"/>
      <c r="J87" s="38"/>
      <c r="K87" s="38"/>
    </row>
    <row r="88" spans="1:11" ht="12.75" customHeight="1">
      <c r="A88" s="66"/>
      <c r="B88" s="67" t="s">
        <v>88</v>
      </c>
      <c r="C88" s="68"/>
      <c r="D88" s="68"/>
      <c r="E88" s="69"/>
      <c r="F88" s="70"/>
      <c r="G88" s="70"/>
      <c r="H88" s="36">
        <f>+H86+H81+H43</f>
        <v>1004094.0159792083</v>
      </c>
      <c r="I88" s="36">
        <v>918890.4722755495</v>
      </c>
      <c r="J88" s="36">
        <v>990240.2711484673</v>
      </c>
      <c r="K88" s="36">
        <f>+K86+K81+K43</f>
        <v>1088866.662</v>
      </c>
    </row>
    <row r="89" spans="1:11" ht="12" customHeight="1">
      <c r="A89" s="71"/>
      <c r="B89" s="72"/>
      <c r="C89" s="71"/>
      <c r="D89" s="71"/>
      <c r="E89" s="73"/>
      <c r="F89" s="74"/>
      <c r="G89" s="74"/>
      <c r="H89" s="75"/>
      <c r="I89" s="75"/>
      <c r="J89" s="76"/>
      <c r="K89" s="75"/>
    </row>
    <row r="90" spans="1:11" s="80" customFormat="1" ht="12" customHeight="1">
      <c r="A90" s="71"/>
      <c r="B90" s="72"/>
      <c r="C90" s="71"/>
      <c r="D90" s="71"/>
      <c r="E90" s="73"/>
      <c r="F90" s="74"/>
      <c r="G90" s="77"/>
      <c r="H90" s="78"/>
      <c r="I90" s="78"/>
      <c r="J90" s="79"/>
      <c r="K90" s="78"/>
    </row>
    <row r="91" spans="1:11" ht="12">
      <c r="A91" s="73"/>
      <c r="B91" s="73"/>
      <c r="C91" s="73"/>
      <c r="D91" s="73"/>
      <c r="E91" s="73"/>
      <c r="F91" s="81"/>
      <c r="G91" s="81"/>
      <c r="H91" s="82"/>
      <c r="I91" s="82"/>
      <c r="J91" s="83"/>
      <c r="K91" s="82"/>
    </row>
    <row r="92" spans="1:11" ht="12">
      <c r="A92" s="84"/>
      <c r="B92" s="84"/>
      <c r="C92" s="84"/>
      <c r="D92" s="84"/>
      <c r="E92" s="84"/>
      <c r="F92" s="85"/>
      <c r="G92" s="85"/>
      <c r="H92" s="82"/>
      <c r="I92" s="82"/>
      <c r="J92" s="83"/>
      <c r="K92" s="82"/>
    </row>
    <row r="93" spans="1:11" ht="12">
      <c r="A93" s="84"/>
      <c r="B93" s="84"/>
      <c r="C93" s="84"/>
      <c r="D93" s="84"/>
      <c r="E93" s="84"/>
      <c r="F93" s="85"/>
      <c r="G93" s="85"/>
      <c r="H93" s="82"/>
      <c r="I93" s="82"/>
      <c r="J93" s="83"/>
      <c r="K93" s="82"/>
    </row>
    <row r="94" spans="1:11" ht="12">
      <c r="A94" s="84"/>
      <c r="B94" s="84"/>
      <c r="C94" s="84"/>
      <c r="D94" s="84"/>
      <c r="E94" s="84"/>
      <c r="F94" s="85"/>
      <c r="G94" s="85"/>
      <c r="H94" s="82"/>
      <c r="I94" s="82"/>
      <c r="J94" s="83"/>
      <c r="K94" s="82"/>
    </row>
    <row r="95" spans="1:11" ht="12">
      <c r="A95" s="84"/>
      <c r="B95" s="84"/>
      <c r="C95" s="84"/>
      <c r="D95" s="84"/>
      <c r="E95" s="84"/>
      <c r="F95" s="85"/>
      <c r="G95" s="85"/>
      <c r="H95" s="82"/>
      <c r="I95" s="82"/>
      <c r="J95" s="83"/>
      <c r="K95" s="82"/>
    </row>
    <row r="96" spans="1:11" ht="12">
      <c r="A96" s="84"/>
      <c r="B96" s="84"/>
      <c r="C96" s="84"/>
      <c r="D96" s="84"/>
      <c r="E96" s="84"/>
      <c r="F96" s="85"/>
      <c r="G96" s="85"/>
      <c r="H96" s="82"/>
      <c r="I96" s="82"/>
      <c r="J96" s="83"/>
      <c r="K96" s="82"/>
    </row>
    <row r="97" spans="1:11" ht="12">
      <c r="A97" s="84"/>
      <c r="B97" s="84"/>
      <c r="C97" s="84"/>
      <c r="D97" s="84"/>
      <c r="E97" s="84"/>
      <c r="F97" s="85"/>
      <c r="G97" s="85"/>
      <c r="H97" s="82"/>
      <c r="I97" s="82"/>
      <c r="J97" s="83"/>
      <c r="K97" s="82"/>
    </row>
    <row r="98" spans="1:11" ht="12">
      <c r="A98" s="84"/>
      <c r="B98" s="84"/>
      <c r="C98" s="84"/>
      <c r="D98" s="84"/>
      <c r="E98" s="84"/>
      <c r="F98" s="85"/>
      <c r="G98" s="85"/>
      <c r="H98" s="82"/>
      <c r="I98" s="82"/>
      <c r="J98" s="83"/>
      <c r="K98" s="82"/>
    </row>
    <row r="99" spans="1:11" ht="12">
      <c r="A99" s="84"/>
      <c r="B99" s="84"/>
      <c r="C99" s="84"/>
      <c r="D99" s="84"/>
      <c r="E99" s="84"/>
      <c r="F99" s="85"/>
      <c r="G99" s="85"/>
      <c r="H99" s="82"/>
      <c r="I99" s="82"/>
      <c r="J99" s="83"/>
      <c r="K99" s="82"/>
    </row>
    <row r="100" spans="1:11" ht="12">
      <c r="A100" s="84"/>
      <c r="B100" s="84"/>
      <c r="C100" s="84"/>
      <c r="D100" s="84"/>
      <c r="E100" s="84"/>
      <c r="F100" s="85"/>
      <c r="G100" s="85"/>
      <c r="H100" s="82"/>
      <c r="I100" s="82"/>
      <c r="J100" s="83"/>
      <c r="K100" s="82"/>
    </row>
    <row r="101" spans="1:11" ht="12">
      <c r="A101" s="84"/>
      <c r="B101" s="84"/>
      <c r="C101" s="84"/>
      <c r="D101" s="84"/>
      <c r="E101" s="84"/>
      <c r="F101" s="85"/>
      <c r="G101" s="85"/>
      <c r="H101" s="82"/>
      <c r="I101" s="82"/>
      <c r="J101" s="83"/>
      <c r="K101" s="82"/>
    </row>
    <row r="102" spans="1:11" ht="12">
      <c r="A102" s="84"/>
      <c r="B102" s="84"/>
      <c r="C102" s="84"/>
      <c r="D102" s="84"/>
      <c r="E102" s="84"/>
      <c r="F102" s="85"/>
      <c r="G102" s="85"/>
      <c r="H102" s="82"/>
      <c r="I102" s="82"/>
      <c r="J102" s="82"/>
      <c r="K102" s="82"/>
    </row>
    <row r="103" spans="1:11" ht="12">
      <c r="A103" s="84"/>
      <c r="B103" s="84"/>
      <c r="C103" s="84"/>
      <c r="D103" s="84"/>
      <c r="E103" s="84"/>
      <c r="F103" s="85"/>
      <c r="G103" s="85"/>
      <c r="H103" s="82"/>
      <c r="I103" s="82"/>
      <c r="J103" s="82"/>
      <c r="K103" s="82"/>
    </row>
    <row r="104" spans="1:11" ht="12">
      <c r="A104" s="84"/>
      <c r="B104" s="84"/>
      <c r="C104" s="84"/>
      <c r="D104" s="84"/>
      <c r="E104" s="84"/>
      <c r="F104" s="85"/>
      <c r="G104" s="85"/>
      <c r="H104" s="82"/>
      <c r="I104" s="82"/>
      <c r="J104" s="82"/>
      <c r="K104" s="82"/>
    </row>
    <row r="105" spans="1:11" ht="12">
      <c r="A105" s="84"/>
      <c r="B105" s="84"/>
      <c r="C105" s="84"/>
      <c r="D105" s="84"/>
      <c r="E105" s="84"/>
      <c r="F105" s="85"/>
      <c r="G105" s="85"/>
      <c r="H105" s="82"/>
      <c r="I105" s="82"/>
      <c r="J105" s="82"/>
      <c r="K105" s="82"/>
    </row>
    <row r="106" spans="1:11" ht="12">
      <c r="A106" s="84"/>
      <c r="B106" s="84"/>
      <c r="C106" s="84"/>
      <c r="D106" s="84"/>
      <c r="E106" s="84"/>
      <c r="F106" s="85"/>
      <c r="G106" s="85"/>
      <c r="H106" s="82"/>
      <c r="I106" s="82"/>
      <c r="J106" s="82"/>
      <c r="K106" s="82"/>
    </row>
    <row r="107" spans="1:11" ht="12">
      <c r="A107" s="84"/>
      <c r="B107" s="84"/>
      <c r="C107" s="84"/>
      <c r="D107" s="84"/>
      <c r="E107" s="84"/>
      <c r="F107" s="85"/>
      <c r="G107" s="85"/>
      <c r="H107" s="82"/>
      <c r="I107" s="82"/>
      <c r="J107" s="82"/>
      <c r="K107" s="82"/>
    </row>
    <row r="108" spans="1:11" ht="12">
      <c r="A108" s="84"/>
      <c r="B108" s="84"/>
      <c r="C108" s="84"/>
      <c r="D108" s="84"/>
      <c r="E108" s="84"/>
      <c r="F108" s="85"/>
      <c r="G108" s="85"/>
      <c r="H108" s="82"/>
      <c r="I108" s="82"/>
      <c r="J108" s="82"/>
      <c r="K108" s="82"/>
    </row>
    <row r="109" spans="1:11" ht="12">
      <c r="A109" s="84"/>
      <c r="B109" s="84"/>
      <c r="C109" s="84"/>
      <c r="D109" s="84"/>
      <c r="E109" s="84"/>
      <c r="F109" s="85"/>
      <c r="G109" s="85"/>
      <c r="H109" s="82"/>
      <c r="I109" s="82"/>
      <c r="J109" s="82"/>
      <c r="K109" s="82"/>
    </row>
    <row r="110" spans="1:11" ht="12">
      <c r="A110" s="84"/>
      <c r="B110" s="84"/>
      <c r="C110" s="84"/>
      <c r="D110" s="84"/>
      <c r="E110" s="84"/>
      <c r="F110" s="85"/>
      <c r="G110" s="85"/>
      <c r="H110" s="82"/>
      <c r="I110" s="82"/>
      <c r="J110" s="82"/>
      <c r="K110" s="82"/>
    </row>
    <row r="111" spans="1:11" ht="12">
      <c r="A111" s="84"/>
      <c r="B111" s="84"/>
      <c r="C111" s="84"/>
      <c r="D111" s="84"/>
      <c r="E111" s="84"/>
      <c r="F111" s="85"/>
      <c r="G111" s="85"/>
      <c r="H111" s="82"/>
      <c r="I111" s="82"/>
      <c r="J111" s="82"/>
      <c r="K111" s="82"/>
    </row>
    <row r="112" spans="1:11" ht="12">
      <c r="A112" s="84"/>
      <c r="B112" s="84"/>
      <c r="C112" s="84"/>
      <c r="D112" s="84"/>
      <c r="E112" s="84"/>
      <c r="F112" s="85"/>
      <c r="G112" s="85"/>
      <c r="H112" s="82"/>
      <c r="I112" s="82"/>
      <c r="J112" s="82"/>
      <c r="K112" s="82"/>
    </row>
    <row r="113" spans="1:11" ht="12">
      <c r="A113" s="84"/>
      <c r="B113" s="84"/>
      <c r="C113" s="84"/>
      <c r="D113" s="84"/>
      <c r="E113" s="84"/>
      <c r="F113" s="85"/>
      <c r="G113" s="85"/>
      <c r="H113" s="82"/>
      <c r="I113" s="82"/>
      <c r="J113" s="82"/>
      <c r="K113" s="82"/>
    </row>
    <row r="114" spans="1:11" ht="12">
      <c r="A114" s="84"/>
      <c r="B114" s="84"/>
      <c r="C114" s="84"/>
      <c r="D114" s="84"/>
      <c r="E114" s="84"/>
      <c r="F114" s="85"/>
      <c r="G114" s="85"/>
      <c r="H114" s="82"/>
      <c r="I114" s="82"/>
      <c r="J114" s="82"/>
      <c r="K114" s="82"/>
    </row>
    <row r="115" spans="1:11" ht="12">
      <c r="A115" s="84"/>
      <c r="B115" s="84"/>
      <c r="C115" s="84"/>
      <c r="D115" s="84"/>
      <c r="E115" s="84"/>
      <c r="F115" s="85"/>
      <c r="G115" s="85"/>
      <c r="H115" s="82"/>
      <c r="I115" s="82"/>
      <c r="J115" s="82"/>
      <c r="K115" s="82"/>
    </row>
    <row r="116" spans="1:11" ht="12">
      <c r="A116" s="84"/>
      <c r="B116" s="84"/>
      <c r="C116" s="84"/>
      <c r="D116" s="84"/>
      <c r="E116" s="84"/>
      <c r="F116" s="85"/>
      <c r="G116" s="85"/>
      <c r="H116" s="82"/>
      <c r="I116" s="82"/>
      <c r="J116" s="82"/>
      <c r="K116" s="82"/>
    </row>
    <row r="117" spans="1:11" ht="12">
      <c r="A117" s="84"/>
      <c r="B117" s="84"/>
      <c r="C117" s="84"/>
      <c r="D117" s="84"/>
      <c r="E117" s="84"/>
      <c r="F117" s="85"/>
      <c r="G117" s="85"/>
      <c r="H117" s="82"/>
      <c r="I117" s="82"/>
      <c r="J117" s="82"/>
      <c r="K117" s="82"/>
    </row>
    <row r="118" spans="1:11" ht="12">
      <c r="A118" s="84"/>
      <c r="B118" s="84"/>
      <c r="C118" s="84"/>
      <c r="D118" s="84"/>
      <c r="E118" s="84"/>
      <c r="F118" s="85"/>
      <c r="G118" s="85"/>
      <c r="H118" s="82"/>
      <c r="I118" s="82"/>
      <c r="J118" s="82"/>
      <c r="K118" s="82"/>
    </row>
    <row r="119" spans="1:11" ht="12">
      <c r="A119" s="84"/>
      <c r="B119" s="84"/>
      <c r="C119" s="84"/>
      <c r="D119" s="84"/>
      <c r="E119" s="84"/>
      <c r="F119" s="85"/>
      <c r="G119" s="85"/>
      <c r="H119" s="82"/>
      <c r="I119" s="82"/>
      <c r="J119" s="82"/>
      <c r="K119" s="82"/>
    </row>
    <row r="120" spans="1:11" ht="12">
      <c r="A120" s="84"/>
      <c r="B120" s="84"/>
      <c r="C120" s="84"/>
      <c r="D120" s="84"/>
      <c r="E120" s="84"/>
      <c r="F120" s="85"/>
      <c r="G120" s="85"/>
      <c r="H120" s="82"/>
      <c r="I120" s="82"/>
      <c r="J120" s="82"/>
      <c r="K120" s="82"/>
    </row>
    <row r="121" spans="1:11" ht="12">
      <c r="A121" s="84"/>
      <c r="B121" s="84"/>
      <c r="C121" s="84"/>
      <c r="D121" s="84"/>
      <c r="E121" s="84"/>
      <c r="F121" s="85"/>
      <c r="G121" s="85"/>
      <c r="H121" s="82"/>
      <c r="I121" s="82"/>
      <c r="J121" s="82"/>
      <c r="K121" s="82"/>
    </row>
    <row r="122" spans="1:11" ht="12">
      <c r="A122" s="84"/>
      <c r="B122" s="84"/>
      <c r="C122" s="84"/>
      <c r="D122" s="84"/>
      <c r="E122" s="84"/>
      <c r="F122" s="86"/>
      <c r="G122" s="86"/>
      <c r="H122" s="82"/>
      <c r="I122" s="82"/>
      <c r="J122" s="82"/>
      <c r="K122" s="82"/>
    </row>
    <row r="123" spans="1:11" ht="12">
      <c r="A123" s="84"/>
      <c r="B123" s="84"/>
      <c r="C123" s="84"/>
      <c r="D123" s="84"/>
      <c r="E123" s="84"/>
      <c r="F123" s="86"/>
      <c r="G123" s="86"/>
      <c r="H123" s="82"/>
      <c r="I123" s="82"/>
      <c r="J123" s="82"/>
      <c r="K123" s="82"/>
    </row>
    <row r="124" spans="1:11" ht="12">
      <c r="A124" s="84"/>
      <c r="B124" s="84"/>
      <c r="C124" s="84"/>
      <c r="D124" s="84"/>
      <c r="E124" s="84"/>
      <c r="F124" s="86"/>
      <c r="G124" s="86"/>
      <c r="H124" s="82"/>
      <c r="I124" s="82"/>
      <c r="J124" s="82"/>
      <c r="K124" s="82"/>
    </row>
    <row r="125" spans="1:11" ht="12">
      <c r="A125" s="84"/>
      <c r="B125" s="84"/>
      <c r="C125" s="84"/>
      <c r="D125" s="84"/>
      <c r="E125" s="84"/>
      <c r="F125" s="86"/>
      <c r="G125" s="86"/>
      <c r="H125" s="82"/>
      <c r="I125" s="82"/>
      <c r="J125" s="82"/>
      <c r="K125" s="82"/>
    </row>
    <row r="126" spans="1:11" ht="12">
      <c r="A126" s="84"/>
      <c r="B126" s="84"/>
      <c r="C126" s="84"/>
      <c r="D126" s="84"/>
      <c r="E126" s="84"/>
      <c r="F126" s="86"/>
      <c r="G126" s="86"/>
      <c r="H126" s="82"/>
      <c r="I126" s="82"/>
      <c r="J126" s="82"/>
      <c r="K126" s="82"/>
    </row>
    <row r="127" spans="1:11" ht="12">
      <c r="A127" s="84"/>
      <c r="B127" s="84"/>
      <c r="C127" s="84"/>
      <c r="D127" s="84"/>
      <c r="E127" s="84"/>
      <c r="F127" s="86"/>
      <c r="G127" s="86"/>
      <c r="H127" s="82"/>
      <c r="I127" s="82"/>
      <c r="J127" s="82"/>
      <c r="K127" s="82"/>
    </row>
    <row r="128" spans="8:11" ht="12">
      <c r="H128" s="87"/>
      <c r="I128" s="87"/>
      <c r="J128" s="87"/>
      <c r="K128" s="87"/>
    </row>
    <row r="129" spans="8:11" ht="12">
      <c r="H129" s="87"/>
      <c r="I129" s="87"/>
      <c r="J129" s="87"/>
      <c r="K129" s="87"/>
    </row>
    <row r="130" spans="8:11" ht="12">
      <c r="H130" s="87"/>
      <c r="I130" s="87"/>
      <c r="J130" s="87"/>
      <c r="K130" s="87"/>
    </row>
    <row r="131" spans="8:11" ht="12">
      <c r="H131" s="87"/>
      <c r="I131" s="87"/>
      <c r="J131" s="87"/>
      <c r="K131" s="87"/>
    </row>
    <row r="132" spans="8:11" ht="12">
      <c r="H132" s="87"/>
      <c r="I132" s="87"/>
      <c r="J132" s="87"/>
      <c r="K132" s="87"/>
    </row>
    <row r="133" spans="8:11" ht="12">
      <c r="H133" s="87"/>
      <c r="I133" s="87"/>
      <c r="J133" s="87"/>
      <c r="K133" s="87"/>
    </row>
    <row r="134" spans="8:11" ht="12">
      <c r="H134" s="87"/>
      <c r="I134" s="87"/>
      <c r="J134" s="87"/>
      <c r="K134" s="87"/>
    </row>
    <row r="135" spans="8:11" ht="12">
      <c r="H135" s="87"/>
      <c r="I135" s="87"/>
      <c r="J135" s="87"/>
      <c r="K135" s="87"/>
    </row>
    <row r="136" spans="8:11" ht="12">
      <c r="H136" s="87"/>
      <c r="I136" s="87"/>
      <c r="J136" s="87"/>
      <c r="K136" s="87"/>
    </row>
    <row r="137" spans="8:11" ht="12">
      <c r="H137" s="87"/>
      <c r="I137" s="87"/>
      <c r="J137" s="87"/>
      <c r="K137" s="87"/>
    </row>
    <row r="138" spans="8:11" ht="12">
      <c r="H138" s="87"/>
      <c r="I138" s="87"/>
      <c r="J138" s="87"/>
      <c r="K138" s="87"/>
    </row>
    <row r="139" spans="8:11" ht="12">
      <c r="H139" s="87"/>
      <c r="I139" s="87"/>
      <c r="J139" s="87"/>
      <c r="K139" s="87"/>
    </row>
    <row r="140" spans="8:11" ht="12">
      <c r="H140" s="87"/>
      <c r="I140" s="87"/>
      <c r="J140" s="87"/>
      <c r="K140" s="87"/>
    </row>
    <row r="141" spans="8:11" ht="12">
      <c r="H141" s="87"/>
      <c r="I141" s="87"/>
      <c r="J141" s="87"/>
      <c r="K141" s="87"/>
    </row>
    <row r="142" spans="8:11" ht="12">
      <c r="H142" s="87"/>
      <c r="I142" s="87"/>
      <c r="J142" s="87"/>
      <c r="K142" s="87"/>
    </row>
    <row r="143" spans="8:11" ht="12">
      <c r="H143" s="87"/>
      <c r="I143" s="87"/>
      <c r="J143" s="87"/>
      <c r="K143" s="87"/>
    </row>
    <row r="144" spans="8:11" ht="12">
      <c r="H144" s="87"/>
      <c r="I144" s="87"/>
      <c r="J144" s="87"/>
      <c r="K144" s="87"/>
    </row>
    <row r="145" spans="8:11" ht="12">
      <c r="H145" s="87"/>
      <c r="I145" s="87"/>
      <c r="J145" s="87"/>
      <c r="K145" s="87"/>
    </row>
    <row r="146" spans="8:11" ht="12">
      <c r="H146" s="87"/>
      <c r="I146" s="87"/>
      <c r="J146" s="87"/>
      <c r="K146" s="87"/>
    </row>
    <row r="147" spans="8:11" ht="12">
      <c r="H147" s="87"/>
      <c r="I147" s="87"/>
      <c r="J147" s="87"/>
      <c r="K147" s="87"/>
    </row>
    <row r="148" spans="8:11" ht="12">
      <c r="H148" s="87"/>
      <c r="I148" s="87"/>
      <c r="J148" s="87"/>
      <c r="K148" s="87"/>
    </row>
    <row r="149" spans="8:11" ht="12">
      <c r="H149" s="87"/>
      <c r="I149" s="87"/>
      <c r="J149" s="87"/>
      <c r="K149" s="87"/>
    </row>
    <row r="150" spans="8:11" ht="12">
      <c r="H150" s="87"/>
      <c r="I150" s="87"/>
      <c r="J150" s="87"/>
      <c r="K150" s="87"/>
    </row>
    <row r="151" spans="8:11" ht="12">
      <c r="H151" s="87"/>
      <c r="I151" s="87"/>
      <c r="J151" s="87"/>
      <c r="K151" s="87"/>
    </row>
    <row r="152" spans="8:11" ht="12">
      <c r="H152" s="87"/>
      <c r="I152" s="87"/>
      <c r="J152" s="87"/>
      <c r="K152" s="87"/>
    </row>
    <row r="153" spans="8:11" ht="12">
      <c r="H153" s="87"/>
      <c r="I153" s="87"/>
      <c r="J153" s="87"/>
      <c r="K153" s="87"/>
    </row>
    <row r="154" spans="8:11" ht="12">
      <c r="H154" s="87"/>
      <c r="I154" s="87"/>
      <c r="J154" s="87"/>
      <c r="K154" s="87"/>
    </row>
    <row r="155" spans="8:11" ht="12">
      <c r="H155" s="87"/>
      <c r="I155" s="87"/>
      <c r="J155" s="87"/>
      <c r="K155" s="87"/>
    </row>
    <row r="156" spans="8:11" ht="12">
      <c r="H156" s="87"/>
      <c r="I156" s="87"/>
      <c r="J156" s="87"/>
      <c r="K156" s="87"/>
    </row>
    <row r="157" spans="8:11" ht="12">
      <c r="H157" s="87"/>
      <c r="I157" s="87"/>
      <c r="J157" s="87"/>
      <c r="K157" s="87"/>
    </row>
    <row r="158" spans="8:11" ht="12">
      <c r="H158" s="87"/>
      <c r="I158" s="87"/>
      <c r="J158" s="87"/>
      <c r="K158" s="87"/>
    </row>
    <row r="159" spans="8:11" ht="12">
      <c r="H159" s="87"/>
      <c r="I159" s="87"/>
      <c r="J159" s="87"/>
      <c r="K159" s="87"/>
    </row>
    <row r="160" spans="8:11" ht="12">
      <c r="H160" s="87"/>
      <c r="I160" s="87"/>
      <c r="J160" s="87"/>
      <c r="K160" s="87"/>
    </row>
    <row r="161" spans="8:11" ht="12">
      <c r="H161" s="87"/>
      <c r="I161" s="87"/>
      <c r="J161" s="87"/>
      <c r="K161" s="87"/>
    </row>
    <row r="162" spans="8:11" ht="12">
      <c r="H162" s="87"/>
      <c r="I162" s="87"/>
      <c r="J162" s="87"/>
      <c r="K162" s="87"/>
    </row>
    <row r="163" spans="8:11" ht="12">
      <c r="H163" s="87"/>
      <c r="I163" s="87"/>
      <c r="J163" s="87"/>
      <c r="K163" s="87"/>
    </row>
    <row r="164" spans="8:11" ht="12">
      <c r="H164" s="87"/>
      <c r="I164" s="87"/>
      <c r="J164" s="87"/>
      <c r="K164" s="87"/>
    </row>
    <row r="165" spans="8:11" ht="12">
      <c r="H165" s="87"/>
      <c r="I165" s="87"/>
      <c r="J165" s="87"/>
      <c r="K165" s="87"/>
    </row>
    <row r="166" spans="8:11" ht="12">
      <c r="H166" s="87"/>
      <c r="I166" s="87"/>
      <c r="J166" s="87"/>
      <c r="K166" s="87"/>
    </row>
    <row r="167" spans="8:11" ht="12">
      <c r="H167" s="87"/>
      <c r="I167" s="87"/>
      <c r="J167" s="87"/>
      <c r="K167" s="87"/>
    </row>
    <row r="168" spans="8:11" ht="12">
      <c r="H168" s="87"/>
      <c r="I168" s="87"/>
      <c r="J168" s="87"/>
      <c r="K168" s="87"/>
    </row>
    <row r="169" spans="8:11" ht="12">
      <c r="H169" s="87"/>
      <c r="I169" s="87"/>
      <c r="J169" s="87"/>
      <c r="K169" s="87"/>
    </row>
    <row r="170" spans="8:11" ht="12">
      <c r="H170" s="87"/>
      <c r="I170" s="87"/>
      <c r="J170" s="87"/>
      <c r="K170" s="87"/>
    </row>
    <row r="171" spans="8:11" ht="12">
      <c r="H171" s="87"/>
      <c r="I171" s="87"/>
      <c r="J171" s="87"/>
      <c r="K171" s="87"/>
    </row>
    <row r="172" spans="8:11" ht="12">
      <c r="H172" s="87"/>
      <c r="I172" s="87"/>
      <c r="J172" s="87"/>
      <c r="K172" s="87"/>
    </row>
    <row r="173" spans="8:11" ht="12">
      <c r="H173" s="87"/>
      <c r="I173" s="87"/>
      <c r="J173" s="87"/>
      <c r="K173" s="87"/>
    </row>
    <row r="174" spans="8:11" ht="12">
      <c r="H174" s="87"/>
      <c r="I174" s="87"/>
      <c r="J174" s="87"/>
      <c r="K174" s="87"/>
    </row>
    <row r="175" spans="8:11" ht="12">
      <c r="H175" s="87"/>
      <c r="I175" s="87"/>
      <c r="J175" s="87"/>
      <c r="K175" s="87"/>
    </row>
    <row r="176" spans="8:11" ht="12">
      <c r="H176" s="87"/>
      <c r="I176" s="87"/>
      <c r="J176" s="87"/>
      <c r="K176" s="87"/>
    </row>
    <row r="177" spans="8:11" ht="12">
      <c r="H177" s="87"/>
      <c r="I177" s="87"/>
      <c r="J177" s="87"/>
      <c r="K177" s="87"/>
    </row>
    <row r="178" spans="8:11" ht="12">
      <c r="H178" s="87"/>
      <c r="I178" s="87"/>
      <c r="J178" s="87"/>
      <c r="K178" s="87"/>
    </row>
    <row r="179" spans="8:11" ht="12">
      <c r="H179" s="87"/>
      <c r="I179" s="87"/>
      <c r="J179" s="87"/>
      <c r="K179" s="87"/>
    </row>
    <row r="180" spans="8:11" ht="12">
      <c r="H180" s="87"/>
      <c r="I180" s="87"/>
      <c r="J180" s="87"/>
      <c r="K180" s="87"/>
    </row>
    <row r="181" spans="8:11" ht="12">
      <c r="H181" s="87"/>
      <c r="I181" s="87"/>
      <c r="J181" s="87"/>
      <c r="K181" s="87"/>
    </row>
    <row r="182" spans="8:11" ht="12">
      <c r="H182" s="87"/>
      <c r="I182" s="87"/>
      <c r="J182" s="87"/>
      <c r="K182" s="87"/>
    </row>
    <row r="183" spans="8:11" ht="12">
      <c r="H183" s="87"/>
      <c r="I183" s="87"/>
      <c r="J183" s="87"/>
      <c r="K183" s="87"/>
    </row>
    <row r="184" spans="8:11" ht="12">
      <c r="H184" s="87"/>
      <c r="I184" s="87"/>
      <c r="J184" s="87"/>
      <c r="K184" s="87"/>
    </row>
    <row r="185" spans="8:11" ht="12">
      <c r="H185" s="87"/>
      <c r="I185" s="87"/>
      <c r="J185" s="87"/>
      <c r="K185" s="87"/>
    </row>
    <row r="186" spans="8:11" ht="12">
      <c r="H186" s="87"/>
      <c r="I186" s="87"/>
      <c r="J186" s="87"/>
      <c r="K186" s="87"/>
    </row>
    <row r="187" spans="8:11" ht="12">
      <c r="H187" s="87"/>
      <c r="I187" s="87"/>
      <c r="J187" s="87"/>
      <c r="K187" s="87"/>
    </row>
    <row r="188" spans="8:11" ht="12">
      <c r="H188" s="87"/>
      <c r="I188" s="87"/>
      <c r="J188" s="87"/>
      <c r="K188" s="87"/>
    </row>
    <row r="189" spans="8:11" ht="12">
      <c r="H189" s="87"/>
      <c r="I189" s="87"/>
      <c r="J189" s="87"/>
      <c r="K189" s="87"/>
    </row>
    <row r="190" spans="8:11" ht="12">
      <c r="H190" s="87"/>
      <c r="I190" s="87"/>
      <c r="J190" s="87"/>
      <c r="K190" s="87"/>
    </row>
    <row r="191" spans="8:11" ht="12">
      <c r="H191" s="87"/>
      <c r="I191" s="87"/>
      <c r="J191" s="87"/>
      <c r="K191" s="87"/>
    </row>
    <row r="192" spans="8:11" ht="12">
      <c r="H192" s="87"/>
      <c r="I192" s="87"/>
      <c r="J192" s="87"/>
      <c r="K192" s="87"/>
    </row>
    <row r="193" spans="8:11" ht="12">
      <c r="H193" s="87"/>
      <c r="I193" s="87"/>
      <c r="J193" s="87"/>
      <c r="K193" s="87"/>
    </row>
    <row r="194" spans="8:11" ht="12">
      <c r="H194" s="87"/>
      <c r="I194" s="87"/>
      <c r="J194" s="87"/>
      <c r="K194" s="87"/>
    </row>
    <row r="195" spans="8:11" ht="12">
      <c r="H195" s="87"/>
      <c r="I195" s="87"/>
      <c r="J195" s="87"/>
      <c r="K195" s="87"/>
    </row>
    <row r="196" spans="8:11" ht="12">
      <c r="H196" s="87"/>
      <c r="I196" s="87"/>
      <c r="J196" s="87"/>
      <c r="K196" s="87"/>
    </row>
    <row r="197" spans="8:11" ht="12">
      <c r="H197" s="87"/>
      <c r="I197" s="87"/>
      <c r="J197" s="87"/>
      <c r="K197" s="87"/>
    </row>
    <row r="198" spans="8:11" ht="12">
      <c r="H198" s="87"/>
      <c r="I198" s="87"/>
      <c r="J198" s="87"/>
      <c r="K198" s="87"/>
    </row>
    <row r="199" spans="8:11" ht="12">
      <c r="H199" s="87"/>
      <c r="I199" s="87"/>
      <c r="J199" s="87"/>
      <c r="K199" s="87"/>
    </row>
    <row r="200" spans="8:11" ht="12">
      <c r="H200" s="87"/>
      <c r="I200" s="87"/>
      <c r="J200" s="87"/>
      <c r="K200" s="87"/>
    </row>
    <row r="201" spans="8:11" ht="12">
      <c r="H201" s="87"/>
      <c r="I201" s="87"/>
      <c r="J201" s="87"/>
      <c r="K201" s="87"/>
    </row>
    <row r="202" spans="8:11" ht="12">
      <c r="H202" s="87"/>
      <c r="I202" s="87"/>
      <c r="J202" s="87"/>
      <c r="K202" s="87"/>
    </row>
    <row r="203" spans="8:11" ht="12">
      <c r="H203" s="87"/>
      <c r="I203" s="87"/>
      <c r="J203" s="87"/>
      <c r="K203" s="87"/>
    </row>
    <row r="204" spans="8:11" ht="12">
      <c r="H204" s="87"/>
      <c r="I204" s="87"/>
      <c r="J204" s="87"/>
      <c r="K204" s="87"/>
    </row>
    <row r="205" spans="8:11" ht="12">
      <c r="H205" s="87"/>
      <c r="I205" s="87"/>
      <c r="J205" s="87"/>
      <c r="K205" s="87"/>
    </row>
    <row r="206" spans="8:11" ht="12">
      <c r="H206" s="87"/>
      <c r="I206" s="87"/>
      <c r="J206" s="87"/>
      <c r="K206" s="87"/>
    </row>
    <row r="207" spans="8:11" ht="12">
      <c r="H207" s="87"/>
      <c r="I207" s="87"/>
      <c r="J207" s="87"/>
      <c r="K207" s="87"/>
    </row>
    <row r="208" spans="8:11" ht="12">
      <c r="H208" s="87"/>
      <c r="I208" s="87"/>
      <c r="J208" s="87"/>
      <c r="K208" s="87"/>
    </row>
    <row r="209" spans="8:11" ht="12">
      <c r="H209" s="87"/>
      <c r="I209" s="87"/>
      <c r="J209" s="87"/>
      <c r="K209" s="87"/>
    </row>
    <row r="210" spans="8:11" ht="12">
      <c r="H210" s="87"/>
      <c r="I210" s="87"/>
      <c r="J210" s="87"/>
      <c r="K210" s="87"/>
    </row>
    <row r="211" spans="8:11" ht="12">
      <c r="H211" s="87"/>
      <c r="I211" s="87"/>
      <c r="J211" s="87"/>
      <c r="K211" s="87"/>
    </row>
    <row r="212" spans="8:11" ht="12">
      <c r="H212" s="87"/>
      <c r="I212" s="87"/>
      <c r="J212" s="87"/>
      <c r="K212" s="87"/>
    </row>
    <row r="213" spans="8:11" ht="12">
      <c r="H213" s="87"/>
      <c r="I213" s="87"/>
      <c r="J213" s="87"/>
      <c r="K213" s="87"/>
    </row>
    <row r="214" spans="8:11" ht="12">
      <c r="H214" s="87"/>
      <c r="I214" s="87"/>
      <c r="J214" s="87"/>
      <c r="K214" s="87"/>
    </row>
    <row r="215" spans="8:11" ht="12">
      <c r="H215" s="87"/>
      <c r="I215" s="87"/>
      <c r="J215" s="87"/>
      <c r="K215" s="87"/>
    </row>
    <row r="216" spans="8:11" ht="12">
      <c r="H216" s="87"/>
      <c r="I216" s="87"/>
      <c r="J216" s="87"/>
      <c r="K216" s="87"/>
    </row>
  </sheetData>
  <sheetProtection selectLockedCells="1" selectUnlockedCells="1"/>
  <mergeCells count="3">
    <mergeCell ref="A1:I1"/>
    <mergeCell ref="B5:G5"/>
    <mergeCell ref="B44:G44"/>
  </mergeCells>
  <printOptions/>
  <pageMargins left="0.3402777777777778" right="0.22013888888888888" top="0.9840277777777777" bottom="0.4701388888888889" header="0.5" footer="0.25"/>
  <pageSetup fitToHeight="0" fitToWidth="1" horizontalDpi="300" verticalDpi="300" orientation="portrait" paperSize="9"/>
  <headerFooter alignWithMargins="0">
    <oddHeader>&amp;RGruppo Piaggio c. &amp;"Arial,Grassetto"Relazione  Semestrale 2004</oddHeader>
    <oddFooter>&amp;C&amp;P+119</oddFooter>
  </headerFooter>
  <rowBreaks count="1" manualBreakCount="1">
    <brk id="4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6"/>
  <sheetViews>
    <sheetView workbookViewId="0" topLeftCell="A1">
      <selection activeCell="D6" sqref="D6"/>
    </sheetView>
  </sheetViews>
  <sheetFormatPr defaultColWidth="9.140625" defaultRowHeight="12.75"/>
  <cols>
    <col min="1" max="1" width="47.8515625" style="252" customWidth="1"/>
    <col min="2" max="2" width="5.421875" style="252" customWidth="1"/>
    <col min="3" max="4" width="12.8515625" style="253" customWidth="1"/>
    <col min="5" max="5" width="1.8515625" style="291" customWidth="1"/>
    <col min="6" max="7" width="12.8515625" style="253" customWidth="1"/>
    <col min="8" max="8" width="12.8515625" style="291" customWidth="1"/>
    <col min="9" max="9" width="13.57421875" style="252" customWidth="1"/>
    <col min="10" max="10" width="9.140625" style="252" customWidth="1"/>
    <col min="11" max="16384" width="9.140625" style="292" customWidth="1"/>
  </cols>
  <sheetData>
    <row r="1" spans="1:10" s="294" customFormat="1" ht="12">
      <c r="A1" s="317" t="s">
        <v>143</v>
      </c>
      <c r="B1" s="296"/>
      <c r="C1" s="293"/>
      <c r="D1" s="293"/>
      <c r="E1" s="255"/>
      <c r="F1" s="293"/>
      <c r="G1" s="293"/>
      <c r="H1" s="255"/>
      <c r="I1" s="256"/>
      <c r="J1" s="256"/>
    </row>
    <row r="2" spans="1:10" s="294" customFormat="1" ht="12">
      <c r="A2" s="257"/>
      <c r="B2" s="296"/>
      <c r="C2" s="293"/>
      <c r="D2" s="293"/>
      <c r="E2" s="255"/>
      <c r="F2" s="293"/>
      <c r="G2" s="293"/>
      <c r="H2" s="255"/>
      <c r="I2" s="256"/>
      <c r="J2" s="256"/>
    </row>
    <row r="3" spans="1:10" s="294" customFormat="1" ht="12.75" customHeight="1">
      <c r="A3" s="257"/>
      <c r="B3" s="296"/>
      <c r="C3" s="258" t="s">
        <v>412</v>
      </c>
      <c r="D3" s="258"/>
      <c r="E3" s="259"/>
      <c r="F3" s="258" t="s">
        <v>413</v>
      </c>
      <c r="G3" s="258"/>
      <c r="H3" s="255"/>
      <c r="I3" s="256"/>
      <c r="J3" s="256"/>
    </row>
    <row r="4" spans="1:9" ht="33.75">
      <c r="A4" s="319" t="s">
        <v>385</v>
      </c>
      <c r="B4" s="320" t="s">
        <v>386</v>
      </c>
      <c r="C4" s="261" t="s">
        <v>387</v>
      </c>
      <c r="D4" s="261" t="s">
        <v>388</v>
      </c>
      <c r="E4" s="262"/>
      <c r="F4" s="261" t="s">
        <v>387</v>
      </c>
      <c r="G4" s="261" t="s">
        <v>388</v>
      </c>
      <c r="H4" s="264"/>
      <c r="I4" s="321" t="s">
        <v>389</v>
      </c>
    </row>
    <row r="5" spans="1:9" ht="12">
      <c r="A5" s="296"/>
      <c r="B5" s="296"/>
      <c r="C5" s="270"/>
      <c r="D5" s="270"/>
      <c r="E5" s="270"/>
      <c r="F5" s="270"/>
      <c r="G5" s="270"/>
      <c r="H5" s="270"/>
      <c r="I5" s="270"/>
    </row>
    <row r="6" spans="1:9" ht="12">
      <c r="A6" s="297" t="s">
        <v>390</v>
      </c>
      <c r="B6" s="322">
        <v>4</v>
      </c>
      <c r="C6" s="282"/>
      <c r="D6" s="282"/>
      <c r="E6" s="270"/>
      <c r="F6" s="282">
        <f>+'CE IAS trimestri'!Q6</f>
        <v>355482</v>
      </c>
      <c r="G6" s="282">
        <f>+'CE IAS trimestri'!R6</f>
        <v>543</v>
      </c>
      <c r="H6" s="270"/>
      <c r="I6" s="282">
        <f>+C6-F6</f>
        <v>-355482</v>
      </c>
    </row>
    <row r="7" spans="1:9" ht="12">
      <c r="A7" s="297"/>
      <c r="B7" s="297"/>
      <c r="C7" s="282"/>
      <c r="D7" s="282"/>
      <c r="E7" s="270"/>
      <c r="F7" s="282"/>
      <c r="G7" s="282"/>
      <c r="H7" s="270"/>
      <c r="I7" s="282"/>
    </row>
    <row r="8" spans="1:12" ht="12">
      <c r="A8" s="323" t="s">
        <v>391</v>
      </c>
      <c r="B8" s="322">
        <v>5</v>
      </c>
      <c r="C8" s="252"/>
      <c r="D8" s="252"/>
      <c r="E8" s="265"/>
      <c r="F8" s="252">
        <f>+'CE IAS trimestri'!Q8</f>
        <v>207881</v>
      </c>
      <c r="G8" s="252">
        <f>+'CE IAS trimestri'!R8</f>
        <v>11545</v>
      </c>
      <c r="H8" s="265"/>
      <c r="I8" s="252">
        <f>+C8-F8</f>
        <v>-207881</v>
      </c>
      <c r="J8" s="324" t="e">
        <f>+C8/C6</f>
        <v>#DIV/0!</v>
      </c>
      <c r="K8" s="324">
        <f>+F8/F6</f>
        <v>0.5847862901637776</v>
      </c>
      <c r="L8" s="324">
        <f>+J8-K8</f>
        <v>0</v>
      </c>
    </row>
    <row r="9" spans="1:9" ht="12">
      <c r="A9" s="323" t="s">
        <v>392</v>
      </c>
      <c r="B9" s="322">
        <v>6</v>
      </c>
      <c r="C9" s="252"/>
      <c r="D9" s="252"/>
      <c r="E9" s="265"/>
      <c r="F9" s="252">
        <f>+'CE IAS trimestri'!Q9</f>
        <v>65081</v>
      </c>
      <c r="G9" s="252">
        <f>+'CE IAS trimestri'!R9</f>
        <v>866</v>
      </c>
      <c r="H9" s="265"/>
      <c r="I9" s="252">
        <f>+C9-F9</f>
        <v>-65081</v>
      </c>
    </row>
    <row r="10" spans="1:12" ht="12">
      <c r="A10" s="323" t="s">
        <v>393</v>
      </c>
      <c r="B10" s="322">
        <v>7</v>
      </c>
      <c r="C10" s="252"/>
      <c r="D10" s="252"/>
      <c r="E10" s="265"/>
      <c r="F10" s="252">
        <f>+'CE IAS trimestri'!Q10</f>
        <v>55261</v>
      </c>
      <c r="G10" s="252">
        <f>+'CE IAS trimestri'!R10</f>
        <v>0</v>
      </c>
      <c r="H10" s="265"/>
      <c r="I10" s="252">
        <f>+C10-F10</f>
        <v>-55261</v>
      </c>
      <c r="L10" s="324"/>
    </row>
    <row r="11" spans="1:9" ht="12">
      <c r="A11" s="323" t="s">
        <v>394</v>
      </c>
      <c r="B11" s="322">
        <v>8</v>
      </c>
      <c r="C11" s="252"/>
      <c r="D11" s="252"/>
      <c r="E11" s="265"/>
      <c r="F11" s="252">
        <f>+'CE IAS trimestri'!Q11</f>
        <v>8327</v>
      </c>
      <c r="G11" s="252">
        <f>+'CE IAS trimestri'!R11</f>
        <v>0</v>
      </c>
      <c r="H11" s="265"/>
      <c r="I11" s="252">
        <f>+C11-F11</f>
        <v>-8327</v>
      </c>
    </row>
    <row r="12" spans="1:9" ht="12">
      <c r="A12" s="323" t="s">
        <v>395</v>
      </c>
      <c r="B12" s="322">
        <v>8</v>
      </c>
      <c r="C12" s="252"/>
      <c r="D12" s="252"/>
      <c r="E12" s="265"/>
      <c r="F12" s="252">
        <f>+'CE IAS trimestri'!Q12</f>
        <v>12910</v>
      </c>
      <c r="G12" s="252">
        <f>+'CE IAS trimestri'!R12</f>
        <v>0</v>
      </c>
      <c r="H12" s="265"/>
      <c r="I12" s="252">
        <f>+C12-F12</f>
        <v>-12910</v>
      </c>
    </row>
    <row r="13" spans="1:9" ht="12">
      <c r="A13" s="323" t="s">
        <v>396</v>
      </c>
      <c r="B13" s="322">
        <v>9</v>
      </c>
      <c r="C13" s="252"/>
      <c r="D13" s="252"/>
      <c r="E13" s="265"/>
      <c r="F13" s="252">
        <f>+'CE IAS trimestri'!Q13</f>
        <v>28765</v>
      </c>
      <c r="G13" s="252">
        <f>+'CE IAS trimestri'!R13</f>
        <v>356</v>
      </c>
      <c r="H13" s="265"/>
      <c r="I13" s="252">
        <f>+C13-F13</f>
        <v>-28765</v>
      </c>
    </row>
    <row r="14" spans="1:9" ht="12">
      <c r="A14" s="323" t="s">
        <v>397</v>
      </c>
      <c r="B14" s="322">
        <v>10</v>
      </c>
      <c r="C14" s="252"/>
      <c r="D14" s="252"/>
      <c r="E14" s="265"/>
      <c r="F14" s="252">
        <f>+'CE IAS trimestri'!Q14</f>
        <v>1219</v>
      </c>
      <c r="G14" s="252">
        <f>+'CE IAS trimestri'!R14</f>
        <v>6</v>
      </c>
      <c r="H14" s="265"/>
      <c r="I14" s="252">
        <f>+C14-F14</f>
        <v>-1219</v>
      </c>
    </row>
    <row r="15" spans="1:9" ht="12">
      <c r="A15" s="298" t="s">
        <v>398</v>
      </c>
      <c r="B15" s="325"/>
      <c r="C15" s="298">
        <f>+C6-C8-C9-C10-C11-C12+C13-C14</f>
        <v>0</v>
      </c>
      <c r="D15" s="298"/>
      <c r="E15" s="299"/>
      <c r="F15" s="298">
        <f>+F6-F8-F9-F10-F11-F12+F13-F14</f>
        <v>33568</v>
      </c>
      <c r="G15" s="298"/>
      <c r="H15" s="299"/>
      <c r="I15" s="298">
        <f>+C15-F15</f>
        <v>-33568</v>
      </c>
    </row>
    <row r="16" spans="2:8" ht="12">
      <c r="B16" s="326"/>
      <c r="C16" s="252"/>
      <c r="D16" s="252"/>
      <c r="E16" s="265"/>
      <c r="F16" s="252"/>
      <c r="G16" s="252"/>
      <c r="H16" s="265"/>
    </row>
    <row r="17" spans="1:9" ht="12">
      <c r="A17" s="252" t="s">
        <v>399</v>
      </c>
      <c r="B17" s="326">
        <v>12</v>
      </c>
      <c r="C17" s="252"/>
      <c r="D17" s="252"/>
      <c r="E17" s="265"/>
      <c r="F17" s="252">
        <f>+'CE IAS trimestri'!Q17</f>
        <v>11</v>
      </c>
      <c r="G17" s="252">
        <f>+'CE IAS trimestri'!R17</f>
        <v>0</v>
      </c>
      <c r="H17" s="265"/>
      <c r="I17" s="252">
        <f>+C17-F17</f>
        <v>-11</v>
      </c>
    </row>
    <row r="18" spans="1:9" ht="12">
      <c r="A18" s="327" t="s">
        <v>400</v>
      </c>
      <c r="B18" s="322">
        <v>11</v>
      </c>
      <c r="C18" s="252"/>
      <c r="D18" s="252"/>
      <c r="E18" s="265"/>
      <c r="F18" s="252">
        <f>4649-3122</f>
        <v>1527</v>
      </c>
      <c r="G18" s="252">
        <f>+'CE IAS trimestri'!R18</f>
        <v>3</v>
      </c>
      <c r="H18" s="265"/>
      <c r="I18" s="252">
        <f>+C18-F18</f>
        <v>-1527</v>
      </c>
    </row>
    <row r="19" spans="1:9" ht="12">
      <c r="A19" s="327" t="s">
        <v>401</v>
      </c>
      <c r="B19" s="322">
        <v>11</v>
      </c>
      <c r="C19" s="252"/>
      <c r="D19" s="252"/>
      <c r="E19" s="265"/>
      <c r="F19" s="252">
        <f>13077-2769</f>
        <v>10308</v>
      </c>
      <c r="G19" s="252">
        <f>+'CE IAS trimestri'!R19</f>
        <v>61</v>
      </c>
      <c r="H19" s="265"/>
      <c r="I19" s="252">
        <f>+C19-F19</f>
        <v>-10308</v>
      </c>
    </row>
    <row r="20" spans="1:9" ht="12">
      <c r="A20" s="328" t="s">
        <v>402</v>
      </c>
      <c r="B20" s="329">
        <v>11</v>
      </c>
      <c r="C20" s="326"/>
      <c r="D20" s="326"/>
      <c r="E20" s="280"/>
      <c r="F20" s="326">
        <f>-2769+3122</f>
        <v>353</v>
      </c>
      <c r="G20" s="252">
        <f>+'CE IAS trimestri'!R20</f>
        <v>0</v>
      </c>
      <c r="H20" s="280"/>
      <c r="I20" s="252">
        <f>+C20-F20</f>
        <v>-353</v>
      </c>
    </row>
    <row r="21" spans="1:9" ht="12">
      <c r="A21" s="271" t="s">
        <v>403</v>
      </c>
      <c r="B21" s="330"/>
      <c r="C21" s="271">
        <f>+C15+C17+C18-C19+C20</f>
        <v>0</v>
      </c>
      <c r="D21" s="271"/>
      <c r="E21" s="270"/>
      <c r="F21" s="271">
        <f>+F15+F17+F18-F19+F20</f>
        <v>25151</v>
      </c>
      <c r="G21" s="271"/>
      <c r="H21" s="270"/>
      <c r="I21" s="271">
        <f>+I15+I17+I18-I19+I20</f>
        <v>-25151</v>
      </c>
    </row>
    <row r="22" spans="2:8" ht="12">
      <c r="B22" s="326"/>
      <c r="C22" s="252"/>
      <c r="D22" s="252"/>
      <c r="E22" s="265"/>
      <c r="F22" s="252"/>
      <c r="G22" s="252"/>
      <c r="H22" s="265"/>
    </row>
    <row r="23" spans="1:9" ht="12">
      <c r="A23" s="297" t="s">
        <v>404</v>
      </c>
      <c r="B23" s="322">
        <v>13</v>
      </c>
      <c r="C23" s="282"/>
      <c r="D23" s="282"/>
      <c r="E23" s="270"/>
      <c r="F23" s="282">
        <f>+'CE IAS trimestri'!Q23</f>
        <v>12247</v>
      </c>
      <c r="G23" s="282">
        <f>+'CE IAS trimestri'!R23</f>
        <v>0</v>
      </c>
      <c r="H23" s="270"/>
      <c r="I23" s="282">
        <f>+C23-F23</f>
        <v>-12247</v>
      </c>
    </row>
    <row r="24" spans="2:8" ht="12">
      <c r="B24" s="326"/>
      <c r="C24" s="252"/>
      <c r="D24" s="252"/>
      <c r="E24" s="265"/>
      <c r="F24" s="252"/>
      <c r="G24" s="252"/>
      <c r="H24" s="265"/>
    </row>
    <row r="25" spans="1:9" ht="12.75">
      <c r="A25" s="331" t="s">
        <v>405</v>
      </c>
      <c r="B25" s="332"/>
      <c r="C25" s="271">
        <f>+C21-C23</f>
        <v>0</v>
      </c>
      <c r="D25" s="271"/>
      <c r="E25" s="270"/>
      <c r="F25" s="271">
        <f>+F21-F23</f>
        <v>12904</v>
      </c>
      <c r="G25" s="271"/>
      <c r="H25" s="270"/>
      <c r="I25" s="271">
        <f>+C25-F25</f>
        <v>-12904</v>
      </c>
    </row>
    <row r="26" spans="1:9" ht="12">
      <c r="A26" s="300"/>
      <c r="B26" s="333"/>
      <c r="C26" s="270"/>
      <c r="D26" s="270"/>
      <c r="E26" s="270"/>
      <c r="F26" s="270"/>
      <c r="G26" s="270"/>
      <c r="H26" s="270"/>
      <c r="I26" s="270"/>
    </row>
    <row r="27" spans="1:9" ht="12.75">
      <c r="A27" s="300" t="s">
        <v>406</v>
      </c>
      <c r="B27" s="333"/>
      <c r="C27" s="270"/>
      <c r="D27" s="270"/>
      <c r="E27" s="270"/>
      <c r="F27" s="270"/>
      <c r="G27" s="270"/>
      <c r="H27" s="270"/>
      <c r="I27" s="270"/>
    </row>
    <row r="28" spans="1:9" ht="24">
      <c r="A28" s="334" t="s">
        <v>407</v>
      </c>
      <c r="B28" s="335">
        <v>14</v>
      </c>
      <c r="C28" s="282">
        <v>0</v>
      </c>
      <c r="D28" s="282"/>
      <c r="E28" s="270"/>
      <c r="F28" s="282"/>
      <c r="G28" s="282"/>
      <c r="H28" s="270"/>
      <c r="I28" s="282">
        <f>+C28-F28</f>
        <v>0</v>
      </c>
    </row>
    <row r="29" spans="2:8" ht="12">
      <c r="B29" s="326"/>
      <c r="C29" s="252"/>
      <c r="D29" s="252"/>
      <c r="E29" s="265"/>
      <c r="F29" s="252"/>
      <c r="G29" s="252"/>
      <c r="H29" s="265"/>
    </row>
    <row r="30" spans="1:9" ht="12">
      <c r="A30" s="336" t="s">
        <v>408</v>
      </c>
      <c r="B30" s="337"/>
      <c r="C30" s="271">
        <f>+C25+C28</f>
        <v>0</v>
      </c>
      <c r="D30" s="271"/>
      <c r="E30" s="270"/>
      <c r="F30" s="271">
        <f>+F25+F28</f>
        <v>12904</v>
      </c>
      <c r="G30" s="271"/>
      <c r="H30" s="270"/>
      <c r="I30" s="271">
        <f>+C30-F30</f>
        <v>-12904</v>
      </c>
    </row>
    <row r="31" spans="1:9" ht="12">
      <c r="A31" s="302"/>
      <c r="B31" s="338"/>
      <c r="C31" s="270"/>
      <c r="D31" s="270"/>
      <c r="E31" s="270"/>
      <c r="F31" s="270"/>
      <c r="G31" s="270"/>
      <c r="H31" s="270"/>
      <c r="I31" s="270"/>
    </row>
    <row r="32" spans="1:9" ht="12">
      <c r="A32" s="302" t="s">
        <v>409</v>
      </c>
      <c r="B32" s="338"/>
      <c r="C32" s="270"/>
      <c r="D32" s="270"/>
      <c r="E32" s="270"/>
      <c r="F32" s="270"/>
      <c r="G32" s="270"/>
      <c r="H32" s="270"/>
      <c r="I32" s="270"/>
    </row>
    <row r="33" spans="1:9" ht="12">
      <c r="A33" s="282" t="s">
        <v>410</v>
      </c>
      <c r="B33" s="326"/>
      <c r="C33" s="282">
        <f>+C30-C34</f>
        <v>0</v>
      </c>
      <c r="D33" s="282"/>
      <c r="E33" s="270"/>
      <c r="F33" s="282">
        <f>+F30-F34</f>
        <v>12945</v>
      </c>
      <c r="G33" s="282"/>
      <c r="H33" s="270"/>
      <c r="I33" s="282">
        <f>+C33-F33</f>
        <v>-12945</v>
      </c>
    </row>
    <row r="34" spans="1:9" ht="12">
      <c r="A34" s="297" t="s">
        <v>411</v>
      </c>
      <c r="B34" s="322"/>
      <c r="C34" s="282"/>
      <c r="D34" s="282"/>
      <c r="E34" s="270"/>
      <c r="F34" s="282">
        <f>+'CE IAS trimestri'!Q34</f>
        <v>-41</v>
      </c>
      <c r="G34" s="282"/>
      <c r="H34" s="270"/>
      <c r="I34" s="282">
        <f>+C34-F34</f>
        <v>41</v>
      </c>
    </row>
    <row r="35" spans="1:9" ht="12">
      <c r="A35" s="297"/>
      <c r="B35" s="322"/>
      <c r="C35" s="282"/>
      <c r="D35" s="282"/>
      <c r="E35" s="270"/>
      <c r="F35" s="282"/>
      <c r="G35" s="282"/>
      <c r="H35" s="270"/>
      <c r="I35" s="282"/>
    </row>
    <row r="36" spans="2:8" ht="12">
      <c r="B36" s="326"/>
      <c r="C36" s="252"/>
      <c r="D36" s="252"/>
      <c r="E36" s="265"/>
      <c r="F36" s="252"/>
      <c r="G36" s="252"/>
      <c r="H36" s="265"/>
    </row>
    <row r="37" spans="3:8" ht="12">
      <c r="C37" s="252"/>
      <c r="D37" s="252"/>
      <c r="E37" s="265"/>
      <c r="F37" s="252"/>
      <c r="G37" s="252"/>
      <c r="H37" s="265"/>
    </row>
    <row r="38" spans="3:8" ht="12">
      <c r="C38" s="252"/>
      <c r="D38" s="252"/>
      <c r="E38" s="265"/>
      <c r="F38" s="252"/>
      <c r="G38" s="252"/>
      <c r="H38" s="265"/>
    </row>
    <row r="39" spans="3:8" ht="12">
      <c r="C39" s="252"/>
      <c r="D39" s="252"/>
      <c r="E39" s="265"/>
      <c r="F39" s="252"/>
      <c r="G39" s="252"/>
      <c r="H39" s="265"/>
    </row>
    <row r="40" spans="3:8" ht="12">
      <c r="C40" s="252"/>
      <c r="D40" s="252"/>
      <c r="E40" s="265"/>
      <c r="F40" s="252"/>
      <c r="G40" s="252"/>
      <c r="H40" s="265"/>
    </row>
    <row r="41" spans="3:8" ht="12">
      <c r="C41" s="252"/>
      <c r="D41" s="252"/>
      <c r="E41" s="265"/>
      <c r="F41" s="252"/>
      <c r="G41" s="252"/>
      <c r="H41" s="265"/>
    </row>
    <row r="42" spans="3:8" ht="12">
      <c r="C42" s="252"/>
      <c r="D42" s="252"/>
      <c r="E42" s="265"/>
      <c r="F42" s="252"/>
      <c r="G42" s="252"/>
      <c r="H42" s="265"/>
    </row>
    <row r="43" spans="3:8" ht="12">
      <c r="C43" s="252"/>
      <c r="D43" s="252"/>
      <c r="E43" s="265"/>
      <c r="F43" s="252"/>
      <c r="G43" s="252"/>
      <c r="H43" s="265"/>
    </row>
    <row r="44" spans="3:8" ht="12">
      <c r="C44" s="252"/>
      <c r="D44" s="252"/>
      <c r="E44" s="265"/>
      <c r="F44" s="252"/>
      <c r="G44" s="252"/>
      <c r="H44" s="265"/>
    </row>
    <row r="45" spans="3:8" ht="12">
      <c r="C45" s="252"/>
      <c r="D45" s="252"/>
      <c r="E45" s="265"/>
      <c r="F45" s="252"/>
      <c r="G45" s="252"/>
      <c r="H45" s="265"/>
    </row>
    <row r="46" spans="3:8" ht="12">
      <c r="C46" s="252"/>
      <c r="D46" s="252"/>
      <c r="E46" s="265"/>
      <c r="F46" s="252"/>
      <c r="G46" s="252"/>
      <c r="H46" s="265"/>
    </row>
    <row r="47" spans="3:8" ht="12">
      <c r="C47" s="252"/>
      <c r="D47" s="252"/>
      <c r="E47" s="265"/>
      <c r="F47" s="252"/>
      <c r="G47" s="252"/>
      <c r="H47" s="265"/>
    </row>
    <row r="48" spans="3:8" ht="12">
      <c r="C48" s="252"/>
      <c r="D48" s="252"/>
      <c r="E48" s="265"/>
      <c r="F48" s="252"/>
      <c r="G48" s="252"/>
      <c r="H48" s="265"/>
    </row>
    <row r="49" spans="3:8" ht="12">
      <c r="C49" s="252"/>
      <c r="D49" s="252"/>
      <c r="E49" s="265"/>
      <c r="F49" s="252"/>
      <c r="G49" s="252"/>
      <c r="H49" s="265"/>
    </row>
    <row r="50" spans="3:8" ht="12">
      <c r="C50" s="252"/>
      <c r="D50" s="252"/>
      <c r="E50" s="265"/>
      <c r="F50" s="252"/>
      <c r="G50" s="252"/>
      <c r="H50" s="265"/>
    </row>
    <row r="51" spans="3:8" ht="12">
      <c r="C51" s="252"/>
      <c r="D51" s="252"/>
      <c r="E51" s="265"/>
      <c r="F51" s="252"/>
      <c r="G51" s="252"/>
      <c r="H51" s="265"/>
    </row>
    <row r="52" spans="3:8" ht="12">
      <c r="C52" s="252"/>
      <c r="D52" s="252"/>
      <c r="E52" s="265"/>
      <c r="F52" s="252"/>
      <c r="G52" s="252"/>
      <c r="H52" s="265"/>
    </row>
    <row r="53" spans="3:8" ht="12">
      <c r="C53" s="252"/>
      <c r="D53" s="252"/>
      <c r="E53" s="265"/>
      <c r="F53" s="252"/>
      <c r="G53" s="252"/>
      <c r="H53" s="265"/>
    </row>
    <row r="54" spans="3:8" ht="12">
      <c r="C54" s="252"/>
      <c r="D54" s="252"/>
      <c r="E54" s="265"/>
      <c r="F54" s="252"/>
      <c r="G54" s="252"/>
      <c r="H54" s="265"/>
    </row>
    <row r="55" spans="3:8" ht="12">
      <c r="C55" s="252"/>
      <c r="D55" s="252"/>
      <c r="E55" s="265"/>
      <c r="F55" s="252"/>
      <c r="G55" s="252"/>
      <c r="H55" s="265"/>
    </row>
    <row r="56" spans="3:8" ht="12">
      <c r="C56" s="252"/>
      <c r="D56" s="252"/>
      <c r="E56" s="265"/>
      <c r="F56" s="252"/>
      <c r="G56" s="252"/>
      <c r="H56" s="265"/>
    </row>
    <row r="57" spans="3:8" ht="12">
      <c r="C57" s="252"/>
      <c r="D57" s="252"/>
      <c r="E57" s="265"/>
      <c r="F57" s="252"/>
      <c r="G57" s="252"/>
      <c r="H57" s="265"/>
    </row>
    <row r="58" spans="3:8" ht="12">
      <c r="C58" s="252"/>
      <c r="D58" s="252"/>
      <c r="E58" s="265"/>
      <c r="F58" s="252"/>
      <c r="G58" s="252"/>
      <c r="H58" s="265"/>
    </row>
    <row r="59" spans="3:8" ht="12">
      <c r="C59" s="252"/>
      <c r="D59" s="252"/>
      <c r="E59" s="265"/>
      <c r="F59" s="252"/>
      <c r="G59" s="252"/>
      <c r="H59" s="265"/>
    </row>
    <row r="60" spans="3:8" ht="12">
      <c r="C60" s="252"/>
      <c r="D60" s="252"/>
      <c r="E60" s="265"/>
      <c r="F60" s="252"/>
      <c r="G60" s="252"/>
      <c r="H60" s="265"/>
    </row>
    <row r="61" spans="3:8" ht="12">
      <c r="C61" s="252"/>
      <c r="D61" s="252"/>
      <c r="E61" s="265"/>
      <c r="F61" s="252"/>
      <c r="G61" s="252"/>
      <c r="H61" s="265"/>
    </row>
    <row r="62" spans="3:8" ht="12">
      <c r="C62" s="252"/>
      <c r="D62" s="252"/>
      <c r="E62" s="265"/>
      <c r="F62" s="252"/>
      <c r="G62" s="252"/>
      <c r="H62" s="265"/>
    </row>
    <row r="63" spans="3:8" ht="12">
      <c r="C63" s="252"/>
      <c r="D63" s="252"/>
      <c r="E63" s="265"/>
      <c r="F63" s="252"/>
      <c r="G63" s="252"/>
      <c r="H63" s="265"/>
    </row>
    <row r="64" spans="3:8" ht="12">
      <c r="C64" s="252"/>
      <c r="D64" s="252"/>
      <c r="E64" s="265"/>
      <c r="F64" s="252"/>
      <c r="G64" s="252"/>
      <c r="H64" s="265"/>
    </row>
    <row r="65" spans="3:8" ht="12">
      <c r="C65" s="252"/>
      <c r="D65" s="252"/>
      <c r="E65" s="265"/>
      <c r="F65" s="252"/>
      <c r="G65" s="252"/>
      <c r="H65" s="265"/>
    </row>
    <row r="66" spans="3:8" ht="12">
      <c r="C66" s="252"/>
      <c r="D66" s="252"/>
      <c r="E66" s="265"/>
      <c r="F66" s="252"/>
      <c r="G66" s="252"/>
      <c r="H66" s="265"/>
    </row>
    <row r="67" spans="3:8" ht="12">
      <c r="C67" s="252"/>
      <c r="D67" s="252"/>
      <c r="E67" s="265"/>
      <c r="F67" s="252"/>
      <c r="G67" s="252"/>
      <c r="H67" s="265"/>
    </row>
    <row r="68" spans="3:8" ht="12">
      <c r="C68" s="252"/>
      <c r="D68" s="252"/>
      <c r="E68" s="265"/>
      <c r="F68" s="252"/>
      <c r="G68" s="252"/>
      <c r="H68" s="265"/>
    </row>
    <row r="69" spans="3:8" ht="12">
      <c r="C69" s="252"/>
      <c r="D69" s="252"/>
      <c r="E69" s="265"/>
      <c r="F69" s="252"/>
      <c r="G69" s="252"/>
      <c r="H69" s="265"/>
    </row>
    <row r="70" spans="3:8" ht="12">
      <c r="C70" s="252"/>
      <c r="D70" s="252"/>
      <c r="E70" s="265"/>
      <c r="F70" s="252"/>
      <c r="G70" s="252"/>
      <c r="H70" s="265"/>
    </row>
    <row r="71" spans="3:8" ht="12">
      <c r="C71" s="252"/>
      <c r="D71" s="252"/>
      <c r="E71" s="265"/>
      <c r="F71" s="252"/>
      <c r="G71" s="252"/>
      <c r="H71" s="265"/>
    </row>
    <row r="72" spans="3:8" ht="12">
      <c r="C72" s="252"/>
      <c r="D72" s="252"/>
      <c r="E72" s="265"/>
      <c r="F72" s="252"/>
      <c r="G72" s="252"/>
      <c r="H72" s="265"/>
    </row>
    <row r="73" spans="3:8" ht="12">
      <c r="C73" s="252"/>
      <c r="D73" s="252"/>
      <c r="E73" s="265"/>
      <c r="F73" s="252"/>
      <c r="G73" s="252"/>
      <c r="H73" s="265"/>
    </row>
    <row r="74" spans="3:8" ht="12">
      <c r="C74" s="252"/>
      <c r="D74" s="252"/>
      <c r="E74" s="265"/>
      <c r="F74" s="252"/>
      <c r="G74" s="252"/>
      <c r="H74" s="265"/>
    </row>
    <row r="75" spans="3:8" ht="12">
      <c r="C75" s="252"/>
      <c r="D75" s="252"/>
      <c r="E75" s="265"/>
      <c r="F75" s="252"/>
      <c r="G75" s="252"/>
      <c r="H75" s="265"/>
    </row>
    <row r="76" spans="3:8" ht="12">
      <c r="C76" s="252"/>
      <c r="D76" s="252"/>
      <c r="E76" s="265"/>
      <c r="F76" s="252"/>
      <c r="G76" s="252"/>
      <c r="H76" s="265"/>
    </row>
    <row r="77" spans="3:8" ht="12">
      <c r="C77" s="252"/>
      <c r="D77" s="252"/>
      <c r="E77" s="265"/>
      <c r="F77" s="252"/>
      <c r="G77" s="252"/>
      <c r="H77" s="265"/>
    </row>
    <row r="78" spans="3:8" ht="12">
      <c r="C78" s="252"/>
      <c r="D78" s="252"/>
      <c r="E78" s="265"/>
      <c r="F78" s="252"/>
      <c r="G78" s="252"/>
      <c r="H78" s="265"/>
    </row>
    <row r="79" spans="3:8" ht="12">
      <c r="C79" s="252"/>
      <c r="D79" s="252"/>
      <c r="E79" s="265"/>
      <c r="F79" s="252"/>
      <c r="G79" s="252"/>
      <c r="H79" s="265"/>
    </row>
    <row r="80" spans="3:8" ht="12">
      <c r="C80" s="252"/>
      <c r="D80" s="252"/>
      <c r="E80" s="265"/>
      <c r="F80" s="252"/>
      <c r="G80" s="252"/>
      <c r="H80" s="265"/>
    </row>
    <row r="81" spans="3:8" ht="12">
      <c r="C81" s="252"/>
      <c r="D81" s="252"/>
      <c r="E81" s="265"/>
      <c r="F81" s="252"/>
      <c r="G81" s="252"/>
      <c r="H81" s="265"/>
    </row>
    <row r="82" spans="3:8" ht="12">
      <c r="C82" s="252"/>
      <c r="D82" s="252"/>
      <c r="E82" s="265"/>
      <c r="F82" s="252"/>
      <c r="G82" s="252"/>
      <c r="H82" s="265"/>
    </row>
    <row r="83" spans="3:8" ht="12">
      <c r="C83" s="252"/>
      <c r="D83" s="252"/>
      <c r="E83" s="265"/>
      <c r="F83" s="252"/>
      <c r="G83" s="252"/>
      <c r="H83" s="265"/>
    </row>
    <row r="84" spans="3:8" ht="12">
      <c r="C84" s="252"/>
      <c r="D84" s="252"/>
      <c r="E84" s="265"/>
      <c r="F84" s="252"/>
      <c r="G84" s="252"/>
      <c r="H84" s="265"/>
    </row>
    <row r="85" spans="3:8" ht="12">
      <c r="C85" s="252"/>
      <c r="D85" s="252"/>
      <c r="E85" s="265"/>
      <c r="F85" s="252"/>
      <c r="G85" s="252"/>
      <c r="H85" s="265"/>
    </row>
    <row r="86" spans="3:8" ht="12">
      <c r="C86" s="252"/>
      <c r="D86" s="252"/>
      <c r="E86" s="265"/>
      <c r="F86" s="252"/>
      <c r="G86" s="252"/>
      <c r="H86" s="265"/>
    </row>
    <row r="87" spans="3:8" ht="12">
      <c r="C87" s="252"/>
      <c r="D87" s="252"/>
      <c r="E87" s="265"/>
      <c r="F87" s="252"/>
      <c r="G87" s="252"/>
      <c r="H87" s="265"/>
    </row>
    <row r="88" spans="3:8" ht="12">
      <c r="C88" s="252"/>
      <c r="D88" s="252"/>
      <c r="E88" s="265"/>
      <c r="F88" s="252"/>
      <c r="G88" s="252"/>
      <c r="H88" s="265"/>
    </row>
    <row r="89" spans="3:8" ht="12">
      <c r="C89" s="252"/>
      <c r="D89" s="252"/>
      <c r="E89" s="265"/>
      <c r="F89" s="252"/>
      <c r="G89" s="252"/>
      <c r="H89" s="265"/>
    </row>
    <row r="90" spans="3:8" ht="12">
      <c r="C90" s="252"/>
      <c r="D90" s="252"/>
      <c r="E90" s="265"/>
      <c r="F90" s="252"/>
      <c r="G90" s="252"/>
      <c r="H90" s="265"/>
    </row>
    <row r="91" spans="3:8" ht="12">
      <c r="C91" s="252"/>
      <c r="D91" s="252"/>
      <c r="E91" s="265"/>
      <c r="F91" s="252"/>
      <c r="G91" s="252"/>
      <c r="H91" s="265"/>
    </row>
    <row r="92" spans="3:8" ht="12">
      <c r="C92" s="252"/>
      <c r="D92" s="252"/>
      <c r="E92" s="265"/>
      <c r="F92" s="252"/>
      <c r="G92" s="252"/>
      <c r="H92" s="265"/>
    </row>
    <row r="93" spans="3:8" ht="12">
      <c r="C93" s="252"/>
      <c r="D93" s="252"/>
      <c r="E93" s="265"/>
      <c r="F93" s="252"/>
      <c r="G93" s="252"/>
      <c r="H93" s="265"/>
    </row>
    <row r="94" spans="3:8" ht="12">
      <c r="C94" s="252"/>
      <c r="D94" s="252"/>
      <c r="E94" s="265"/>
      <c r="F94" s="252"/>
      <c r="G94" s="252"/>
      <c r="H94" s="265"/>
    </row>
    <row r="95" spans="3:8" ht="12">
      <c r="C95" s="252"/>
      <c r="D95" s="252"/>
      <c r="E95" s="265"/>
      <c r="F95" s="252"/>
      <c r="G95" s="252"/>
      <c r="H95" s="265"/>
    </row>
    <row r="96" spans="3:8" ht="12">
      <c r="C96" s="252"/>
      <c r="D96" s="252"/>
      <c r="E96" s="265"/>
      <c r="F96" s="252"/>
      <c r="G96" s="252"/>
      <c r="H96" s="265"/>
    </row>
    <row r="97" spans="3:8" ht="12">
      <c r="C97" s="252"/>
      <c r="D97" s="252"/>
      <c r="E97" s="265"/>
      <c r="F97" s="252"/>
      <c r="G97" s="252"/>
      <c r="H97" s="265"/>
    </row>
    <row r="98" spans="3:8" ht="12">
      <c r="C98" s="252"/>
      <c r="D98" s="252"/>
      <c r="E98" s="265"/>
      <c r="F98" s="252"/>
      <c r="G98" s="252"/>
      <c r="H98" s="265"/>
    </row>
    <row r="99" spans="3:8" ht="12">
      <c r="C99" s="252"/>
      <c r="D99" s="252"/>
      <c r="E99" s="265"/>
      <c r="F99" s="252"/>
      <c r="G99" s="252"/>
      <c r="H99" s="265"/>
    </row>
    <row r="100" spans="3:8" ht="12">
      <c r="C100" s="252"/>
      <c r="D100" s="252"/>
      <c r="E100" s="265"/>
      <c r="F100" s="252"/>
      <c r="G100" s="252"/>
      <c r="H100" s="265"/>
    </row>
    <row r="101" spans="3:8" ht="12">
      <c r="C101" s="252"/>
      <c r="D101" s="252"/>
      <c r="E101" s="265"/>
      <c r="F101" s="252"/>
      <c r="G101" s="252"/>
      <c r="H101" s="265"/>
    </row>
    <row r="102" spans="3:8" ht="12">
      <c r="C102" s="252"/>
      <c r="D102" s="252"/>
      <c r="E102" s="265"/>
      <c r="F102" s="252"/>
      <c r="G102" s="252"/>
      <c r="H102" s="265"/>
    </row>
    <row r="103" spans="1:8" ht="12">
      <c r="A103" s="252" t="s">
        <v>334</v>
      </c>
      <c r="C103" s="252"/>
      <c r="D103" s="252"/>
      <c r="E103" s="265"/>
      <c r="F103" s="252"/>
      <c r="G103" s="252"/>
      <c r="H103" s="265"/>
    </row>
    <row r="104" spans="3:8" ht="12">
      <c r="C104" s="252"/>
      <c r="D104" s="252"/>
      <c r="E104" s="265"/>
      <c r="F104" s="252"/>
      <c r="G104" s="252"/>
      <c r="H104" s="265"/>
    </row>
    <row r="105" spans="1:8" ht="12">
      <c r="A105" s="282" t="s">
        <v>335</v>
      </c>
      <c r="B105" s="282"/>
      <c r="C105" s="252"/>
      <c r="D105" s="252"/>
      <c r="E105" s="265"/>
      <c r="F105" s="252"/>
      <c r="G105" s="252"/>
      <c r="H105" s="265"/>
    </row>
    <row r="106" spans="3:8" ht="12">
      <c r="C106" s="252"/>
      <c r="D106" s="252"/>
      <c r="E106" s="265"/>
      <c r="F106" s="252"/>
      <c r="G106" s="252"/>
      <c r="H106" s="265"/>
    </row>
    <row r="107" spans="3:8" ht="12">
      <c r="C107" s="252"/>
      <c r="D107" s="252"/>
      <c r="E107" s="265"/>
      <c r="F107" s="252"/>
      <c r="G107" s="252"/>
      <c r="H107" s="265"/>
    </row>
    <row r="108" spans="3:8" ht="12">
      <c r="C108" s="252"/>
      <c r="D108" s="252"/>
      <c r="E108" s="265"/>
      <c r="F108" s="252"/>
      <c r="G108" s="252"/>
      <c r="H108" s="265"/>
    </row>
    <row r="109" spans="3:8" ht="12">
      <c r="C109" s="252"/>
      <c r="D109" s="252"/>
      <c r="E109" s="265"/>
      <c r="F109" s="252"/>
      <c r="G109" s="252"/>
      <c r="H109" s="265"/>
    </row>
    <row r="110" spans="3:8" ht="12">
      <c r="C110" s="252"/>
      <c r="D110" s="252"/>
      <c r="E110" s="265"/>
      <c r="F110" s="252"/>
      <c r="G110" s="252"/>
      <c r="H110" s="265"/>
    </row>
    <row r="111" spans="3:8" ht="12">
      <c r="C111" s="252"/>
      <c r="D111" s="252"/>
      <c r="E111" s="265"/>
      <c r="F111" s="252"/>
      <c r="G111" s="252"/>
      <c r="H111" s="265"/>
    </row>
    <row r="112" spans="3:8" ht="12">
      <c r="C112" s="252"/>
      <c r="D112" s="252"/>
      <c r="E112" s="265"/>
      <c r="F112" s="252"/>
      <c r="G112" s="252"/>
      <c r="H112" s="265"/>
    </row>
    <row r="113" spans="3:8" ht="12">
      <c r="C113" s="252"/>
      <c r="D113" s="252"/>
      <c r="E113" s="265"/>
      <c r="F113" s="252"/>
      <c r="G113" s="252"/>
      <c r="H113" s="265"/>
    </row>
    <row r="114" spans="3:8" ht="12">
      <c r="C114" s="252"/>
      <c r="D114" s="252"/>
      <c r="E114" s="265"/>
      <c r="F114" s="252"/>
      <c r="G114" s="252"/>
      <c r="H114" s="265"/>
    </row>
    <row r="115" spans="3:8" ht="12">
      <c r="C115" s="252"/>
      <c r="D115" s="252"/>
      <c r="E115" s="265"/>
      <c r="F115" s="252"/>
      <c r="G115" s="252"/>
      <c r="H115" s="265"/>
    </row>
    <row r="116" spans="3:8" ht="12">
      <c r="C116" s="252"/>
      <c r="D116" s="252"/>
      <c r="E116" s="265"/>
      <c r="F116" s="252"/>
      <c r="G116" s="252"/>
      <c r="H116" s="265"/>
    </row>
    <row r="117" spans="3:8" ht="12">
      <c r="C117" s="252"/>
      <c r="D117" s="252"/>
      <c r="E117" s="265"/>
      <c r="F117" s="252"/>
      <c r="G117" s="252"/>
      <c r="H117" s="265"/>
    </row>
    <row r="118" spans="3:8" ht="12">
      <c r="C118" s="252"/>
      <c r="D118" s="252"/>
      <c r="E118" s="265"/>
      <c r="F118" s="252"/>
      <c r="G118" s="252"/>
      <c r="H118" s="265"/>
    </row>
    <row r="119" spans="3:8" ht="12">
      <c r="C119" s="252"/>
      <c r="D119" s="252"/>
      <c r="E119" s="265"/>
      <c r="F119" s="252"/>
      <c r="G119" s="252"/>
      <c r="H119" s="265"/>
    </row>
    <row r="120" spans="3:8" ht="12">
      <c r="C120" s="252"/>
      <c r="D120" s="252"/>
      <c r="E120" s="265"/>
      <c r="F120" s="252"/>
      <c r="G120" s="252"/>
      <c r="H120" s="265"/>
    </row>
    <row r="121" spans="3:8" ht="12">
      <c r="C121" s="252"/>
      <c r="D121" s="252"/>
      <c r="E121" s="265"/>
      <c r="F121" s="252"/>
      <c r="G121" s="252"/>
      <c r="H121" s="265"/>
    </row>
    <row r="122" spans="3:8" ht="12">
      <c r="C122" s="252"/>
      <c r="D122" s="252"/>
      <c r="E122" s="265"/>
      <c r="F122" s="252"/>
      <c r="G122" s="252"/>
      <c r="H122" s="265"/>
    </row>
    <row r="123" spans="3:8" ht="12">
      <c r="C123" s="252"/>
      <c r="D123" s="252"/>
      <c r="E123" s="265"/>
      <c r="F123" s="252"/>
      <c r="G123" s="252"/>
      <c r="H123" s="265"/>
    </row>
    <row r="124" spans="3:8" ht="12">
      <c r="C124" s="252"/>
      <c r="D124" s="252"/>
      <c r="E124" s="265"/>
      <c r="F124" s="252"/>
      <c r="G124" s="252"/>
      <c r="H124" s="265"/>
    </row>
    <row r="125" spans="3:8" ht="12">
      <c r="C125" s="252"/>
      <c r="D125" s="252"/>
      <c r="E125" s="265"/>
      <c r="F125" s="252"/>
      <c r="G125" s="252"/>
      <c r="H125" s="265"/>
    </row>
    <row r="126" spans="3:8" ht="12">
      <c r="C126" s="252"/>
      <c r="D126" s="252"/>
      <c r="E126" s="265"/>
      <c r="F126" s="252"/>
      <c r="G126" s="252"/>
      <c r="H126" s="265"/>
    </row>
    <row r="127" spans="3:8" ht="12">
      <c r="C127" s="252"/>
      <c r="D127" s="252"/>
      <c r="E127" s="265"/>
      <c r="F127" s="252"/>
      <c r="G127" s="252"/>
      <c r="H127" s="265"/>
    </row>
    <row r="128" spans="3:8" ht="12">
      <c r="C128" s="252"/>
      <c r="D128" s="252"/>
      <c r="E128" s="265"/>
      <c r="F128" s="252"/>
      <c r="G128" s="252"/>
      <c r="H128" s="265"/>
    </row>
    <row r="129" spans="3:8" ht="12">
      <c r="C129" s="252"/>
      <c r="D129" s="252"/>
      <c r="E129" s="265"/>
      <c r="F129" s="252"/>
      <c r="G129" s="252"/>
      <c r="H129" s="265"/>
    </row>
    <row r="130" spans="3:8" ht="12">
      <c r="C130" s="252"/>
      <c r="D130" s="252"/>
      <c r="E130" s="265"/>
      <c r="F130" s="252"/>
      <c r="G130" s="252"/>
      <c r="H130" s="265"/>
    </row>
    <row r="131" spans="3:8" ht="12">
      <c r="C131" s="252"/>
      <c r="D131" s="252"/>
      <c r="E131" s="265"/>
      <c r="F131" s="252"/>
      <c r="G131" s="252"/>
      <c r="H131" s="265"/>
    </row>
    <row r="132" spans="3:8" ht="12">
      <c r="C132" s="252"/>
      <c r="D132" s="252"/>
      <c r="E132" s="265"/>
      <c r="F132" s="252"/>
      <c r="G132" s="252"/>
      <c r="H132" s="265"/>
    </row>
    <row r="133" spans="3:8" ht="12">
      <c r="C133" s="252"/>
      <c r="D133" s="252"/>
      <c r="E133" s="265"/>
      <c r="F133" s="252"/>
      <c r="G133" s="252"/>
      <c r="H133" s="265"/>
    </row>
    <row r="134" spans="3:8" ht="12">
      <c r="C134" s="252"/>
      <c r="D134" s="252"/>
      <c r="E134" s="265"/>
      <c r="F134" s="252"/>
      <c r="G134" s="252"/>
      <c r="H134" s="265"/>
    </row>
    <row r="135" spans="3:8" ht="12">
      <c r="C135" s="252"/>
      <c r="D135" s="252"/>
      <c r="E135" s="265"/>
      <c r="F135" s="252"/>
      <c r="G135" s="252"/>
      <c r="H135" s="265"/>
    </row>
    <row r="136" spans="3:8" ht="12">
      <c r="C136" s="252"/>
      <c r="D136" s="252"/>
      <c r="E136" s="265"/>
      <c r="F136" s="252"/>
      <c r="G136" s="252"/>
      <c r="H136" s="265"/>
    </row>
    <row r="137" spans="3:8" ht="12">
      <c r="C137" s="252"/>
      <c r="D137" s="252"/>
      <c r="E137" s="265"/>
      <c r="F137" s="252"/>
      <c r="G137" s="252"/>
      <c r="H137" s="265"/>
    </row>
    <row r="138" spans="3:8" ht="12">
      <c r="C138" s="252"/>
      <c r="D138" s="252"/>
      <c r="E138" s="265"/>
      <c r="F138" s="252"/>
      <c r="G138" s="252"/>
      <c r="H138" s="265"/>
    </row>
    <row r="139" spans="3:8" ht="12">
      <c r="C139" s="252"/>
      <c r="D139" s="252"/>
      <c r="E139" s="265"/>
      <c r="F139" s="252"/>
      <c r="G139" s="252"/>
      <c r="H139" s="265"/>
    </row>
    <row r="140" spans="3:8" ht="12">
      <c r="C140" s="252"/>
      <c r="D140" s="252"/>
      <c r="E140" s="265"/>
      <c r="F140" s="252"/>
      <c r="G140" s="252"/>
      <c r="H140" s="265"/>
    </row>
    <row r="141" spans="3:8" ht="12">
      <c r="C141" s="252"/>
      <c r="D141" s="252"/>
      <c r="E141" s="265"/>
      <c r="F141" s="252"/>
      <c r="G141" s="252"/>
      <c r="H141" s="265"/>
    </row>
    <row r="142" spans="3:8" ht="12">
      <c r="C142" s="252"/>
      <c r="D142" s="252"/>
      <c r="E142" s="265"/>
      <c r="F142" s="252"/>
      <c r="G142" s="252"/>
      <c r="H142" s="265"/>
    </row>
    <row r="143" spans="3:8" ht="12">
      <c r="C143" s="252"/>
      <c r="D143" s="252"/>
      <c r="E143" s="265"/>
      <c r="F143" s="252"/>
      <c r="G143" s="252"/>
      <c r="H143" s="265"/>
    </row>
    <row r="144" spans="3:8" ht="12">
      <c r="C144" s="252"/>
      <c r="D144" s="252"/>
      <c r="E144" s="265"/>
      <c r="F144" s="252"/>
      <c r="G144" s="252"/>
      <c r="H144" s="265"/>
    </row>
    <row r="145" spans="3:8" ht="12">
      <c r="C145" s="252"/>
      <c r="D145" s="252"/>
      <c r="E145" s="265"/>
      <c r="F145" s="252"/>
      <c r="G145" s="252"/>
      <c r="H145" s="265"/>
    </row>
    <row r="146" spans="3:8" ht="12">
      <c r="C146" s="252"/>
      <c r="D146" s="252"/>
      <c r="E146" s="265"/>
      <c r="F146" s="252"/>
      <c r="G146" s="252"/>
      <c r="H146" s="265"/>
    </row>
    <row r="147" spans="3:8" ht="12">
      <c r="C147" s="252"/>
      <c r="D147" s="252"/>
      <c r="E147" s="265"/>
      <c r="F147" s="252"/>
      <c r="G147" s="252"/>
      <c r="H147" s="265"/>
    </row>
    <row r="148" spans="3:8" ht="12">
      <c r="C148" s="252"/>
      <c r="D148" s="252"/>
      <c r="E148" s="265"/>
      <c r="F148" s="252"/>
      <c r="G148" s="252"/>
      <c r="H148" s="265"/>
    </row>
    <row r="149" spans="3:8" ht="12">
      <c r="C149" s="252"/>
      <c r="D149" s="252"/>
      <c r="E149" s="265"/>
      <c r="F149" s="252"/>
      <c r="G149" s="252"/>
      <c r="H149" s="265"/>
    </row>
    <row r="150" spans="3:9" ht="12">
      <c r="C150" s="252"/>
      <c r="D150" s="252"/>
      <c r="E150" s="265"/>
      <c r="F150" s="252"/>
      <c r="G150" s="252"/>
      <c r="H150" s="265"/>
      <c r="I150" s="252">
        <f>+I148+I145+I112+I103+I96+I105</f>
        <v>0</v>
      </c>
    </row>
    <row r="151" spans="3:8" ht="12">
      <c r="C151" s="252"/>
      <c r="D151" s="252"/>
      <c r="E151" s="265"/>
      <c r="F151" s="252"/>
      <c r="G151" s="252"/>
      <c r="H151" s="265"/>
    </row>
    <row r="152" spans="3:8" ht="12">
      <c r="C152" s="252"/>
      <c r="D152" s="252"/>
      <c r="E152" s="265"/>
      <c r="F152" s="252"/>
      <c r="G152" s="252"/>
      <c r="H152" s="265"/>
    </row>
    <row r="153" spans="3:8" ht="12">
      <c r="C153" s="252"/>
      <c r="D153" s="252"/>
      <c r="E153" s="265"/>
      <c r="F153" s="252"/>
      <c r="G153" s="252"/>
      <c r="H153" s="265"/>
    </row>
    <row r="154" spans="3:8" ht="12">
      <c r="C154" s="252"/>
      <c r="D154" s="252"/>
      <c r="E154" s="265"/>
      <c r="F154" s="252"/>
      <c r="G154" s="252"/>
      <c r="H154" s="265"/>
    </row>
    <row r="155" spans="3:8" ht="12">
      <c r="C155" s="252"/>
      <c r="D155" s="252"/>
      <c r="E155" s="265"/>
      <c r="F155" s="252"/>
      <c r="G155" s="252"/>
      <c r="H155" s="265"/>
    </row>
    <row r="156" spans="3:8" ht="12">
      <c r="C156" s="252"/>
      <c r="D156" s="252"/>
      <c r="E156" s="265"/>
      <c r="F156" s="252"/>
      <c r="G156" s="252"/>
      <c r="H156" s="265"/>
    </row>
    <row r="157" spans="3:8" ht="12">
      <c r="C157" s="252"/>
      <c r="D157" s="252"/>
      <c r="E157" s="265"/>
      <c r="F157" s="252"/>
      <c r="G157" s="252"/>
      <c r="H157" s="265"/>
    </row>
    <row r="158" spans="3:8" ht="12">
      <c r="C158" s="252"/>
      <c r="D158" s="252"/>
      <c r="E158" s="265"/>
      <c r="F158" s="252"/>
      <c r="G158" s="252"/>
      <c r="H158" s="265"/>
    </row>
    <row r="159" spans="3:8" ht="12">
      <c r="C159" s="252"/>
      <c r="D159" s="252"/>
      <c r="E159" s="265"/>
      <c r="F159" s="252"/>
      <c r="G159" s="252"/>
      <c r="H159" s="265"/>
    </row>
    <row r="160" spans="3:8" ht="12">
      <c r="C160" s="252"/>
      <c r="D160" s="252"/>
      <c r="E160" s="265"/>
      <c r="F160" s="252"/>
      <c r="G160" s="252"/>
      <c r="H160" s="265"/>
    </row>
    <row r="161" spans="3:8" ht="12">
      <c r="C161" s="252"/>
      <c r="D161" s="252"/>
      <c r="E161" s="265"/>
      <c r="F161" s="252"/>
      <c r="G161" s="252"/>
      <c r="H161" s="265"/>
    </row>
    <row r="162" spans="3:8" ht="12">
      <c r="C162" s="252"/>
      <c r="D162" s="252"/>
      <c r="E162" s="265"/>
      <c r="F162" s="252"/>
      <c r="G162" s="252"/>
      <c r="H162" s="265"/>
    </row>
    <row r="163" spans="3:8" ht="12">
      <c r="C163" s="252"/>
      <c r="D163" s="252"/>
      <c r="E163" s="265"/>
      <c r="F163" s="252"/>
      <c r="G163" s="252"/>
      <c r="H163" s="265"/>
    </row>
    <row r="164" spans="3:8" ht="12">
      <c r="C164" s="252"/>
      <c r="D164" s="252"/>
      <c r="E164" s="265"/>
      <c r="F164" s="252"/>
      <c r="G164" s="252"/>
      <c r="H164" s="265"/>
    </row>
    <row r="165" spans="3:8" ht="12">
      <c r="C165" s="252"/>
      <c r="D165" s="252"/>
      <c r="E165" s="265"/>
      <c r="F165" s="252"/>
      <c r="G165" s="252"/>
      <c r="H165" s="265"/>
    </row>
    <row r="166" spans="3:8" ht="12">
      <c r="C166" s="252"/>
      <c r="D166" s="252"/>
      <c r="E166" s="265"/>
      <c r="F166" s="252"/>
      <c r="G166" s="252"/>
      <c r="H166" s="265"/>
    </row>
    <row r="167" spans="3:8" ht="12">
      <c r="C167" s="252"/>
      <c r="D167" s="252"/>
      <c r="E167" s="265"/>
      <c r="F167" s="252"/>
      <c r="G167" s="252"/>
      <c r="H167" s="265"/>
    </row>
    <row r="168" spans="3:8" ht="12">
      <c r="C168" s="252"/>
      <c r="D168" s="252"/>
      <c r="E168" s="265"/>
      <c r="F168" s="252"/>
      <c r="G168" s="252"/>
      <c r="H168" s="265"/>
    </row>
    <row r="169" spans="3:8" ht="12">
      <c r="C169" s="252"/>
      <c r="D169" s="252"/>
      <c r="E169" s="265"/>
      <c r="F169" s="252"/>
      <c r="G169" s="252"/>
      <c r="H169" s="265"/>
    </row>
    <row r="170" spans="3:8" ht="12">
      <c r="C170" s="252"/>
      <c r="D170" s="252"/>
      <c r="E170" s="265"/>
      <c r="F170" s="252"/>
      <c r="G170" s="252"/>
      <c r="H170" s="265"/>
    </row>
    <row r="171" spans="3:8" ht="12">
      <c r="C171" s="252"/>
      <c r="D171" s="252"/>
      <c r="E171" s="265"/>
      <c r="F171" s="252"/>
      <c r="G171" s="252"/>
      <c r="H171" s="265"/>
    </row>
    <row r="172" spans="3:8" ht="12">
      <c r="C172" s="252"/>
      <c r="D172" s="252"/>
      <c r="E172" s="265"/>
      <c r="F172" s="252"/>
      <c r="G172" s="252"/>
      <c r="H172" s="265"/>
    </row>
    <row r="173" spans="3:8" ht="12">
      <c r="C173" s="252"/>
      <c r="D173" s="252"/>
      <c r="E173" s="265"/>
      <c r="F173" s="252"/>
      <c r="G173" s="252"/>
      <c r="H173" s="265"/>
    </row>
    <row r="174" spans="3:8" ht="12">
      <c r="C174" s="252"/>
      <c r="D174" s="252"/>
      <c r="E174" s="265"/>
      <c r="F174" s="252"/>
      <c r="G174" s="252"/>
      <c r="H174" s="265"/>
    </row>
    <row r="175" spans="3:8" ht="12">
      <c r="C175" s="252"/>
      <c r="D175" s="252"/>
      <c r="E175" s="265"/>
      <c r="F175" s="252"/>
      <c r="G175" s="252"/>
      <c r="H175" s="265"/>
    </row>
    <row r="176" spans="3:8" ht="12">
      <c r="C176" s="252"/>
      <c r="D176" s="252"/>
      <c r="E176" s="265"/>
      <c r="F176" s="252"/>
      <c r="G176" s="252"/>
      <c r="H176" s="265"/>
    </row>
    <row r="177" spans="3:8" ht="12">
      <c r="C177" s="252"/>
      <c r="D177" s="252"/>
      <c r="E177" s="265"/>
      <c r="F177" s="252"/>
      <c r="G177" s="252"/>
      <c r="H177" s="265"/>
    </row>
    <row r="178" spans="3:8" ht="12">
      <c r="C178" s="252"/>
      <c r="D178" s="252"/>
      <c r="E178" s="265"/>
      <c r="F178" s="252"/>
      <c r="G178" s="252"/>
      <c r="H178" s="265"/>
    </row>
    <row r="179" spans="3:8" ht="12">
      <c r="C179" s="252"/>
      <c r="D179" s="252"/>
      <c r="E179" s="265"/>
      <c r="F179" s="252"/>
      <c r="G179" s="252"/>
      <c r="H179" s="265"/>
    </row>
    <row r="180" spans="3:8" ht="12">
      <c r="C180" s="252"/>
      <c r="D180" s="252"/>
      <c r="E180" s="265"/>
      <c r="F180" s="252"/>
      <c r="G180" s="252"/>
      <c r="H180" s="265"/>
    </row>
    <row r="181" spans="3:8" ht="12">
      <c r="C181" s="252"/>
      <c r="D181" s="252"/>
      <c r="E181" s="265"/>
      <c r="F181" s="252"/>
      <c r="G181" s="252"/>
      <c r="H181" s="265"/>
    </row>
    <row r="182" spans="3:8" ht="12">
      <c r="C182" s="252"/>
      <c r="D182" s="252"/>
      <c r="E182" s="265"/>
      <c r="F182" s="252"/>
      <c r="G182" s="252"/>
      <c r="H182" s="265"/>
    </row>
    <row r="183" spans="3:8" ht="12">
      <c r="C183" s="252"/>
      <c r="D183" s="252"/>
      <c r="E183" s="265"/>
      <c r="F183" s="252"/>
      <c r="G183" s="252"/>
      <c r="H183" s="265"/>
    </row>
    <row r="184" spans="3:8" ht="12">
      <c r="C184" s="252"/>
      <c r="D184" s="252"/>
      <c r="E184" s="265"/>
      <c r="F184" s="252"/>
      <c r="G184" s="252"/>
      <c r="H184" s="265"/>
    </row>
    <row r="185" spans="3:8" ht="12">
      <c r="C185" s="252"/>
      <c r="D185" s="252"/>
      <c r="E185" s="265"/>
      <c r="F185" s="252"/>
      <c r="G185" s="252"/>
      <c r="H185" s="265"/>
    </row>
    <row r="186" spans="3:8" ht="12">
      <c r="C186" s="252"/>
      <c r="D186" s="252"/>
      <c r="E186" s="265"/>
      <c r="F186" s="252"/>
      <c r="G186" s="252"/>
      <c r="H186" s="265"/>
    </row>
    <row r="187" spans="3:8" ht="12">
      <c r="C187" s="252"/>
      <c r="D187" s="252"/>
      <c r="E187" s="265"/>
      <c r="F187" s="252"/>
      <c r="G187" s="252"/>
      <c r="H187" s="265"/>
    </row>
    <row r="188" spans="3:8" ht="12">
      <c r="C188" s="252"/>
      <c r="D188" s="252"/>
      <c r="E188" s="265"/>
      <c r="F188" s="252"/>
      <c r="G188" s="252"/>
      <c r="H188" s="265"/>
    </row>
    <row r="189" spans="3:8" ht="12">
      <c r="C189" s="252"/>
      <c r="D189" s="252"/>
      <c r="E189" s="265"/>
      <c r="F189" s="252"/>
      <c r="G189" s="252"/>
      <c r="H189" s="265"/>
    </row>
    <row r="190" spans="3:8" ht="12">
      <c r="C190" s="252"/>
      <c r="D190" s="252"/>
      <c r="E190" s="265"/>
      <c r="F190" s="252"/>
      <c r="G190" s="252"/>
      <c r="H190" s="265"/>
    </row>
    <row r="191" spans="3:8" ht="12">
      <c r="C191" s="252"/>
      <c r="D191" s="252"/>
      <c r="E191" s="265"/>
      <c r="F191" s="252"/>
      <c r="G191" s="252"/>
      <c r="H191" s="265"/>
    </row>
    <row r="192" spans="3:8" ht="12">
      <c r="C192" s="252"/>
      <c r="D192" s="252"/>
      <c r="E192" s="265"/>
      <c r="F192" s="252"/>
      <c r="G192" s="252"/>
      <c r="H192" s="265"/>
    </row>
    <row r="193" spans="3:8" ht="12">
      <c r="C193" s="252"/>
      <c r="D193" s="252"/>
      <c r="E193" s="265"/>
      <c r="F193" s="252"/>
      <c r="G193" s="252"/>
      <c r="H193" s="265"/>
    </row>
    <row r="194" spans="3:8" ht="12">
      <c r="C194" s="252"/>
      <c r="D194" s="252"/>
      <c r="E194" s="265"/>
      <c r="F194" s="252"/>
      <c r="G194" s="252"/>
      <c r="H194" s="265"/>
    </row>
    <row r="195" spans="3:8" ht="12">
      <c r="C195" s="252"/>
      <c r="D195" s="252"/>
      <c r="E195" s="265"/>
      <c r="F195" s="252"/>
      <c r="G195" s="252"/>
      <c r="H195" s="265"/>
    </row>
    <row r="196" spans="3:8" ht="12">
      <c r="C196" s="252"/>
      <c r="D196" s="252"/>
      <c r="E196" s="265"/>
      <c r="F196" s="252"/>
      <c r="G196" s="252"/>
      <c r="H196" s="265"/>
    </row>
    <row r="197" spans="3:8" ht="12">
      <c r="C197" s="252"/>
      <c r="D197" s="252"/>
      <c r="E197" s="265"/>
      <c r="F197" s="252"/>
      <c r="G197" s="252"/>
      <c r="H197" s="265"/>
    </row>
    <row r="198" spans="3:8" ht="12">
      <c r="C198" s="252"/>
      <c r="D198" s="252"/>
      <c r="E198" s="265"/>
      <c r="F198" s="252"/>
      <c r="G198" s="252"/>
      <c r="H198" s="265"/>
    </row>
    <row r="199" spans="3:8" ht="12">
      <c r="C199" s="252"/>
      <c r="D199" s="252"/>
      <c r="E199" s="265"/>
      <c r="F199" s="252"/>
      <c r="G199" s="252"/>
      <c r="H199" s="265"/>
    </row>
    <row r="200" spans="3:8" ht="12">
      <c r="C200" s="252"/>
      <c r="D200" s="252"/>
      <c r="E200" s="265"/>
      <c r="F200" s="252"/>
      <c r="G200" s="252"/>
      <c r="H200" s="265"/>
    </row>
    <row r="201" spans="3:8" ht="12">
      <c r="C201" s="252"/>
      <c r="D201" s="252"/>
      <c r="E201" s="265"/>
      <c r="F201" s="252"/>
      <c r="G201" s="252"/>
      <c r="H201" s="265"/>
    </row>
    <row r="202" spans="3:8" ht="12">
      <c r="C202" s="252"/>
      <c r="D202" s="252"/>
      <c r="E202" s="265"/>
      <c r="F202" s="252"/>
      <c r="G202" s="252"/>
      <c r="H202" s="265"/>
    </row>
    <row r="203" spans="3:8" ht="12">
      <c r="C203" s="252"/>
      <c r="D203" s="252"/>
      <c r="E203" s="265"/>
      <c r="F203" s="252"/>
      <c r="G203" s="252"/>
      <c r="H203" s="265"/>
    </row>
    <row r="204" spans="3:8" ht="12">
      <c r="C204" s="252"/>
      <c r="D204" s="252"/>
      <c r="E204" s="265"/>
      <c r="F204" s="252"/>
      <c r="G204" s="252"/>
      <c r="H204" s="265"/>
    </row>
    <row r="205" spans="3:8" ht="12">
      <c r="C205" s="252"/>
      <c r="D205" s="252"/>
      <c r="E205" s="265"/>
      <c r="F205" s="252"/>
      <c r="G205" s="252"/>
      <c r="H205" s="265"/>
    </row>
    <row r="206" spans="3:8" ht="12">
      <c r="C206" s="252"/>
      <c r="D206" s="252"/>
      <c r="E206" s="265"/>
      <c r="F206" s="252"/>
      <c r="G206" s="252"/>
      <c r="H206" s="265"/>
    </row>
    <row r="207" spans="3:8" ht="12">
      <c r="C207" s="252"/>
      <c r="D207" s="252"/>
      <c r="E207" s="265"/>
      <c r="F207" s="252"/>
      <c r="G207" s="252"/>
      <c r="H207" s="265"/>
    </row>
    <row r="208" spans="3:8" ht="12">
      <c r="C208" s="252"/>
      <c r="D208" s="252"/>
      <c r="E208" s="265"/>
      <c r="F208" s="252"/>
      <c r="G208" s="252"/>
      <c r="H208" s="265"/>
    </row>
    <row r="209" spans="3:8" ht="12">
      <c r="C209" s="252"/>
      <c r="D209" s="252"/>
      <c r="E209" s="265"/>
      <c r="F209" s="252"/>
      <c r="G209" s="252"/>
      <c r="H209" s="265"/>
    </row>
    <row r="210" spans="3:8" ht="12">
      <c r="C210" s="252"/>
      <c r="D210" s="252"/>
      <c r="E210" s="265"/>
      <c r="F210" s="252"/>
      <c r="G210" s="252"/>
      <c r="H210" s="265"/>
    </row>
    <row r="211" spans="3:8" ht="12">
      <c r="C211" s="252"/>
      <c r="D211" s="252"/>
      <c r="E211" s="265"/>
      <c r="F211" s="252"/>
      <c r="G211" s="252"/>
      <c r="H211" s="265"/>
    </row>
    <row r="212" spans="3:8" ht="12">
      <c r="C212" s="252"/>
      <c r="D212" s="252"/>
      <c r="E212" s="265"/>
      <c r="F212" s="252"/>
      <c r="G212" s="252"/>
      <c r="H212" s="265"/>
    </row>
    <row r="213" spans="3:8" ht="12">
      <c r="C213" s="252"/>
      <c r="D213" s="252"/>
      <c r="E213" s="265"/>
      <c r="F213" s="252"/>
      <c r="G213" s="252"/>
      <c r="H213" s="265"/>
    </row>
    <row r="214" spans="3:8" ht="12">
      <c r="C214" s="252"/>
      <c r="D214" s="252"/>
      <c r="E214" s="265"/>
      <c r="F214" s="252"/>
      <c r="G214" s="252"/>
      <c r="H214" s="265"/>
    </row>
    <row r="215" spans="3:8" ht="12">
      <c r="C215" s="252"/>
      <c r="D215" s="252"/>
      <c r="E215" s="265"/>
      <c r="F215" s="252"/>
      <c r="G215" s="252"/>
      <c r="H215" s="265"/>
    </row>
    <row r="216" spans="3:8" ht="12">
      <c r="C216" s="252"/>
      <c r="D216" s="252"/>
      <c r="E216" s="265"/>
      <c r="F216" s="252"/>
      <c r="G216" s="252"/>
      <c r="H216" s="265"/>
    </row>
    <row r="217" spans="3:8" ht="12">
      <c r="C217" s="252"/>
      <c r="D217" s="252"/>
      <c r="E217" s="265"/>
      <c r="F217" s="252"/>
      <c r="G217" s="252"/>
      <c r="H217" s="265"/>
    </row>
    <row r="218" spans="3:8" ht="12">
      <c r="C218" s="252"/>
      <c r="D218" s="252"/>
      <c r="E218" s="265"/>
      <c r="F218" s="252"/>
      <c r="G218" s="252"/>
      <c r="H218" s="265"/>
    </row>
    <row r="219" spans="3:8" ht="12">
      <c r="C219" s="252"/>
      <c r="D219" s="252"/>
      <c r="E219" s="265"/>
      <c r="F219" s="252"/>
      <c r="G219" s="252"/>
      <c r="H219" s="265"/>
    </row>
    <row r="220" spans="3:8" ht="12">
      <c r="C220" s="252"/>
      <c r="D220" s="252"/>
      <c r="E220" s="265"/>
      <c r="F220" s="252"/>
      <c r="G220" s="252"/>
      <c r="H220" s="265"/>
    </row>
    <row r="221" spans="3:8" ht="12">
      <c r="C221" s="252"/>
      <c r="D221" s="252"/>
      <c r="E221" s="265"/>
      <c r="F221" s="252"/>
      <c r="G221" s="252"/>
      <c r="H221" s="265"/>
    </row>
    <row r="222" spans="3:8" ht="12">
      <c r="C222" s="252"/>
      <c r="D222" s="252"/>
      <c r="E222" s="265"/>
      <c r="F222" s="252"/>
      <c r="G222" s="252"/>
      <c r="H222" s="265"/>
    </row>
    <row r="223" spans="3:8" ht="12">
      <c r="C223" s="252"/>
      <c r="D223" s="252"/>
      <c r="E223" s="265"/>
      <c r="F223" s="252"/>
      <c r="G223" s="252"/>
      <c r="H223" s="265"/>
    </row>
    <row r="224" spans="3:8" ht="12">
      <c r="C224" s="252"/>
      <c r="D224" s="252"/>
      <c r="E224" s="265"/>
      <c r="F224" s="252"/>
      <c r="G224" s="252"/>
      <c r="H224" s="265"/>
    </row>
    <row r="225" spans="3:8" ht="12">
      <c r="C225" s="252"/>
      <c r="D225" s="252"/>
      <c r="E225" s="265"/>
      <c r="F225" s="252"/>
      <c r="G225" s="252"/>
      <c r="H225" s="265"/>
    </row>
    <row r="226" spans="3:8" ht="12">
      <c r="C226" s="252"/>
      <c r="D226" s="252"/>
      <c r="E226" s="265"/>
      <c r="F226" s="252"/>
      <c r="G226" s="252"/>
      <c r="H226" s="265"/>
    </row>
    <row r="227" spans="3:8" ht="12">
      <c r="C227" s="252"/>
      <c r="D227" s="252"/>
      <c r="E227" s="265"/>
      <c r="F227" s="252"/>
      <c r="G227" s="252"/>
      <c r="H227" s="265"/>
    </row>
    <row r="228" spans="3:8" ht="12">
      <c r="C228" s="252"/>
      <c r="D228" s="252"/>
      <c r="E228" s="265"/>
      <c r="F228" s="252"/>
      <c r="G228" s="252"/>
      <c r="H228" s="265"/>
    </row>
    <row r="229" spans="3:8" ht="12">
      <c r="C229" s="252"/>
      <c r="D229" s="252"/>
      <c r="E229" s="265"/>
      <c r="F229" s="252"/>
      <c r="G229" s="252"/>
      <c r="H229" s="265"/>
    </row>
    <row r="230" spans="3:8" ht="12">
      <c r="C230" s="252"/>
      <c r="D230" s="252"/>
      <c r="E230" s="265"/>
      <c r="F230" s="252"/>
      <c r="G230" s="252"/>
      <c r="H230" s="265"/>
    </row>
    <row r="231" spans="3:8" ht="12">
      <c r="C231" s="252"/>
      <c r="D231" s="252"/>
      <c r="E231" s="265"/>
      <c r="F231" s="252"/>
      <c r="G231" s="252"/>
      <c r="H231" s="265"/>
    </row>
    <row r="232" spans="3:8" ht="12">
      <c r="C232" s="252"/>
      <c r="D232" s="252"/>
      <c r="E232" s="265"/>
      <c r="F232" s="252"/>
      <c r="G232" s="252"/>
      <c r="H232" s="265"/>
    </row>
    <row r="233" spans="3:8" ht="12">
      <c r="C233" s="252"/>
      <c r="D233" s="252"/>
      <c r="E233" s="265"/>
      <c r="F233" s="252"/>
      <c r="G233" s="252"/>
      <c r="H233" s="265"/>
    </row>
    <row r="234" spans="3:8" ht="12">
      <c r="C234" s="252"/>
      <c r="D234" s="252"/>
      <c r="E234" s="265"/>
      <c r="F234" s="252"/>
      <c r="G234" s="252"/>
      <c r="H234" s="265"/>
    </row>
    <row r="235" spans="3:8" ht="12">
      <c r="C235" s="252"/>
      <c r="D235" s="252"/>
      <c r="E235" s="265"/>
      <c r="F235" s="252"/>
      <c r="G235" s="252"/>
      <c r="H235" s="265"/>
    </row>
    <row r="236" spans="3:8" ht="12">
      <c r="C236" s="252"/>
      <c r="D236" s="252"/>
      <c r="E236" s="265"/>
      <c r="F236" s="252"/>
      <c r="G236" s="252"/>
      <c r="H236" s="265"/>
    </row>
  </sheetData>
  <sheetProtection selectLockedCells="1" selectUnlockedCells="1"/>
  <mergeCells count="2">
    <mergeCell ref="C3:D3"/>
    <mergeCell ref="F3:G3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30"/>
  <sheetViews>
    <sheetView workbookViewId="0" topLeftCell="A1">
      <selection activeCell="D6" sqref="D6"/>
    </sheetView>
  </sheetViews>
  <sheetFormatPr defaultColWidth="9.140625" defaultRowHeight="12.75"/>
  <cols>
    <col min="1" max="1" width="47.8515625" style="252" customWidth="1"/>
    <col min="2" max="2" width="5.421875" style="252" customWidth="1"/>
    <col min="3" max="4" width="13.421875" style="253" customWidth="1"/>
    <col min="5" max="5" width="2.28125" style="291" customWidth="1"/>
    <col min="6" max="7" width="12.8515625" style="253" customWidth="1"/>
    <col min="8" max="8" width="12.8515625" style="291" customWidth="1"/>
    <col min="9" max="9" width="13.57421875" style="252" customWidth="1"/>
    <col min="10" max="14" width="9.140625" style="292" customWidth="1"/>
    <col min="15" max="15" width="9.28125" style="292" customWidth="1"/>
    <col min="16" max="16384" width="9.140625" style="292" customWidth="1"/>
  </cols>
  <sheetData>
    <row r="1" spans="1:16" s="294" customFormat="1" ht="17.25" customHeight="1">
      <c r="A1" s="317" t="s">
        <v>414</v>
      </c>
      <c r="B1" s="296"/>
      <c r="C1" s="293"/>
      <c r="D1" s="293"/>
      <c r="E1" s="255"/>
      <c r="F1" s="293"/>
      <c r="G1" s="293"/>
      <c r="H1" s="255"/>
      <c r="I1" s="256"/>
      <c r="O1" s="320" t="s">
        <v>415</v>
      </c>
      <c r="P1" s="320" t="s">
        <v>416</v>
      </c>
    </row>
    <row r="2" spans="1:16" s="294" customFormat="1" ht="12">
      <c r="A2" s="257"/>
      <c r="B2" s="296"/>
      <c r="C2" s="293"/>
      <c r="D2" s="293"/>
      <c r="E2" s="255"/>
      <c r="F2" s="293"/>
      <c r="G2" s="293"/>
      <c r="H2" s="255"/>
      <c r="I2" s="256"/>
      <c r="O2" s="262"/>
      <c r="P2" s="262"/>
    </row>
    <row r="3" spans="1:9" s="294" customFormat="1" ht="12.75" customHeight="1">
      <c r="A3" s="257"/>
      <c r="B3" s="296"/>
      <c r="C3" s="258" t="s">
        <v>417</v>
      </c>
      <c r="D3" s="258"/>
      <c r="E3" s="259"/>
      <c r="F3" s="258" t="s">
        <v>418</v>
      </c>
      <c r="G3" s="258"/>
      <c r="H3" s="255"/>
      <c r="I3" s="256"/>
    </row>
    <row r="4" spans="1:9" ht="33.75">
      <c r="A4" s="319" t="s">
        <v>385</v>
      </c>
      <c r="B4" s="320" t="s">
        <v>386</v>
      </c>
      <c r="C4" s="261" t="s">
        <v>387</v>
      </c>
      <c r="D4" s="261" t="s">
        <v>388</v>
      </c>
      <c r="E4" s="262"/>
      <c r="F4" s="261" t="s">
        <v>387</v>
      </c>
      <c r="G4" s="261" t="s">
        <v>388</v>
      </c>
      <c r="H4" s="262"/>
      <c r="I4" s="339" t="s">
        <v>389</v>
      </c>
    </row>
    <row r="5" spans="1:9" ht="12">
      <c r="A5" s="296"/>
      <c r="B5" s="296"/>
      <c r="C5" s="270"/>
      <c r="D5" s="270"/>
      <c r="E5" s="270"/>
      <c r="F5" s="270"/>
      <c r="G5" s="270"/>
      <c r="H5" s="270"/>
      <c r="I5" s="270"/>
    </row>
    <row r="6" spans="1:13" ht="12">
      <c r="A6" s="297" t="s">
        <v>390</v>
      </c>
      <c r="B6" s="322">
        <v>4</v>
      </c>
      <c r="C6" s="282">
        <v>351679</v>
      </c>
      <c r="D6" s="282">
        <v>191</v>
      </c>
      <c r="E6" s="270"/>
      <c r="F6" s="282">
        <v>340564</v>
      </c>
      <c r="G6" s="282"/>
      <c r="H6" s="270"/>
      <c r="I6" s="282">
        <f>+C6-F6</f>
        <v>11115</v>
      </c>
      <c r="M6" s="324">
        <f>+I6/F6</f>
        <v>0.03263703738504364</v>
      </c>
    </row>
    <row r="7" spans="1:9" ht="12">
      <c r="A7" s="297"/>
      <c r="B7" s="297"/>
      <c r="C7" s="282"/>
      <c r="D7" s="282"/>
      <c r="E7" s="270"/>
      <c r="F7" s="282"/>
      <c r="G7" s="282"/>
      <c r="H7" s="270"/>
      <c r="I7" s="282"/>
    </row>
    <row r="8" spans="1:13" ht="12">
      <c r="A8" s="323" t="s">
        <v>391</v>
      </c>
      <c r="B8" s="322">
        <v>5</v>
      </c>
      <c r="C8" s="252">
        <v>211901</v>
      </c>
      <c r="D8" s="252">
        <v>7674</v>
      </c>
      <c r="E8" s="265"/>
      <c r="F8" s="252">
        <v>202030</v>
      </c>
      <c r="G8" s="252">
        <f>347+5822</f>
        <v>6169</v>
      </c>
      <c r="H8" s="265"/>
      <c r="I8" s="252">
        <f>+C8-F8</f>
        <v>9871</v>
      </c>
      <c r="J8" s="324">
        <f>+C8/C6</f>
        <v>0.602540953540018</v>
      </c>
      <c r="K8" s="324">
        <f>+F8/F6</f>
        <v>0.5932218320198259</v>
      </c>
      <c r="L8" s="324">
        <f>+J8-K8</f>
        <v>0.009319121520192097</v>
      </c>
      <c r="M8" s="324">
        <f>+I8/F8</f>
        <v>0.048859080334603774</v>
      </c>
    </row>
    <row r="9" spans="1:10" ht="12">
      <c r="A9" s="323" t="s">
        <v>392</v>
      </c>
      <c r="B9" s="322">
        <v>6</v>
      </c>
      <c r="C9" s="252">
        <v>64873</v>
      </c>
      <c r="D9" s="252">
        <v>999</v>
      </c>
      <c r="E9" s="265"/>
      <c r="F9" s="252">
        <v>62673</v>
      </c>
      <c r="G9" s="252">
        <f>493+60</f>
        <v>553</v>
      </c>
      <c r="H9" s="265"/>
      <c r="I9" s="252">
        <f>+C9-F9</f>
        <v>2200</v>
      </c>
      <c r="J9" s="252"/>
    </row>
    <row r="10" spans="1:12" ht="12">
      <c r="A10" s="323" t="s">
        <v>393</v>
      </c>
      <c r="B10" s="322">
        <v>7</v>
      </c>
      <c r="C10" s="252">
        <v>64205</v>
      </c>
      <c r="D10" s="252"/>
      <c r="E10" s="265"/>
      <c r="F10" s="252">
        <v>62200</v>
      </c>
      <c r="G10" s="252"/>
      <c r="H10" s="265"/>
      <c r="I10" s="252">
        <f>+C10-F10</f>
        <v>2005</v>
      </c>
      <c r="J10" s="252"/>
      <c r="L10" s="324"/>
    </row>
    <row r="11" spans="1:11" ht="12">
      <c r="A11" s="323" t="s">
        <v>394</v>
      </c>
      <c r="B11" s="322">
        <v>8</v>
      </c>
      <c r="C11" s="252">
        <v>9093</v>
      </c>
      <c r="D11" s="252"/>
      <c r="E11" s="265"/>
      <c r="F11" s="252">
        <v>9168</v>
      </c>
      <c r="G11" s="252"/>
      <c r="H11" s="265"/>
      <c r="I11" s="252">
        <f>+C11-F11</f>
        <v>-75</v>
      </c>
      <c r="J11" s="324"/>
      <c r="K11" s="324"/>
    </row>
    <row r="12" spans="1:10" ht="12">
      <c r="A12" s="323" t="s">
        <v>395</v>
      </c>
      <c r="B12" s="322">
        <v>8</v>
      </c>
      <c r="C12" s="252">
        <v>12478</v>
      </c>
      <c r="D12" s="252"/>
      <c r="E12" s="265"/>
      <c r="F12" s="252">
        <v>11295</v>
      </c>
      <c r="G12" s="252"/>
      <c r="H12" s="265"/>
      <c r="I12" s="252">
        <f>+C12-F12</f>
        <v>1183</v>
      </c>
      <c r="J12" s="252"/>
    </row>
    <row r="13" spans="1:13" ht="12">
      <c r="A13" s="323" t="s">
        <v>396</v>
      </c>
      <c r="B13" s="322">
        <v>9</v>
      </c>
      <c r="C13" s="252">
        <v>26279</v>
      </c>
      <c r="D13" s="252">
        <v>182</v>
      </c>
      <c r="E13" s="265"/>
      <c r="F13" s="252">
        <v>23477</v>
      </c>
      <c r="G13" s="252">
        <v>404</v>
      </c>
      <c r="H13" s="265"/>
      <c r="I13" s="252">
        <f>+C13-F13</f>
        <v>2802</v>
      </c>
      <c r="J13" s="252"/>
      <c r="M13" s="324">
        <f>+I13/F13</f>
        <v>0.11935085402734591</v>
      </c>
    </row>
    <row r="14" spans="1:10" ht="12">
      <c r="A14" s="323" t="s">
        <v>397</v>
      </c>
      <c r="B14" s="322">
        <v>10</v>
      </c>
      <c r="C14" s="252">
        <v>3255</v>
      </c>
      <c r="D14" s="252"/>
      <c r="E14" s="265"/>
      <c r="F14" s="252">
        <v>5344</v>
      </c>
      <c r="G14" s="252">
        <v>82</v>
      </c>
      <c r="H14" s="265"/>
      <c r="I14" s="252">
        <f>+C14-F14</f>
        <v>-2089</v>
      </c>
      <c r="J14" s="252"/>
    </row>
    <row r="15" spans="1:16" ht="12">
      <c r="A15" s="298" t="s">
        <v>398</v>
      </c>
      <c r="B15" s="325"/>
      <c r="C15" s="298">
        <f>+C6-C8-C9-C10-C11-C12+C13-C14</f>
        <v>12153</v>
      </c>
      <c r="D15" s="298"/>
      <c r="E15" s="299"/>
      <c r="F15" s="298">
        <f>+F6-F8-F9-F10-F11-F12+F13-F14</f>
        <v>11331</v>
      </c>
      <c r="G15" s="298"/>
      <c r="H15" s="299"/>
      <c r="I15" s="298">
        <f>+C15-F15</f>
        <v>822</v>
      </c>
      <c r="J15" s="252">
        <f>+C15+C11+C12</f>
        <v>33724</v>
      </c>
      <c r="K15" s="252">
        <f>+F15+F11+F12</f>
        <v>31794</v>
      </c>
      <c r="L15" s="282">
        <f>+J15-K15</f>
        <v>1930</v>
      </c>
      <c r="M15" s="324">
        <f>+L15/K15</f>
        <v>0.060703277347927284</v>
      </c>
      <c r="N15" s="324">
        <f>+I15/F15</f>
        <v>0.0725443473656341</v>
      </c>
      <c r="O15" s="340">
        <f>+J15/C6</f>
        <v>0.09589426721527301</v>
      </c>
      <c r="P15" s="341">
        <f>+K15/F6</f>
        <v>0.09335690208007892</v>
      </c>
    </row>
    <row r="16" spans="2:10" ht="12">
      <c r="B16" s="326"/>
      <c r="C16" s="252"/>
      <c r="D16" s="252"/>
      <c r="E16" s="265"/>
      <c r="F16" s="252"/>
      <c r="G16" s="252"/>
      <c r="H16" s="265"/>
      <c r="J16" s="252"/>
    </row>
    <row r="17" spans="1:10" ht="12">
      <c r="A17" s="252" t="s">
        <v>399</v>
      </c>
      <c r="B17" s="326">
        <v>12</v>
      </c>
      <c r="C17" s="252"/>
      <c r="D17" s="252"/>
      <c r="E17" s="265"/>
      <c r="F17" s="252"/>
      <c r="G17" s="252"/>
      <c r="H17" s="265"/>
      <c r="I17" s="252">
        <f>+C17-F17</f>
        <v>0</v>
      </c>
      <c r="J17" s="252"/>
    </row>
    <row r="18" spans="1:10" ht="12">
      <c r="A18" s="327" t="s">
        <v>400</v>
      </c>
      <c r="B18" s="322">
        <v>11</v>
      </c>
      <c r="C18" s="252">
        <v>1126</v>
      </c>
      <c r="D18" s="252"/>
      <c r="E18" s="265"/>
      <c r="F18" s="252">
        <v>679</v>
      </c>
      <c r="G18" s="252"/>
      <c r="H18" s="265"/>
      <c r="I18" s="252">
        <f>+C18-F18</f>
        <v>447</v>
      </c>
      <c r="J18" s="252"/>
    </row>
    <row r="19" spans="1:10" ht="12">
      <c r="A19" s="327" t="s">
        <v>401</v>
      </c>
      <c r="B19" s="322">
        <v>11</v>
      </c>
      <c r="C19" s="252">
        <v>7209</v>
      </c>
      <c r="D19" s="252">
        <v>28</v>
      </c>
      <c r="E19" s="265"/>
      <c r="F19" s="252">
        <v>7262</v>
      </c>
      <c r="G19" s="252">
        <v>12</v>
      </c>
      <c r="H19" s="265"/>
      <c r="I19" s="252">
        <f>+C19-F19</f>
        <v>-53</v>
      </c>
      <c r="J19" s="252"/>
    </row>
    <row r="20" spans="1:10" ht="12">
      <c r="A20" s="328" t="s">
        <v>402</v>
      </c>
      <c r="B20" s="329">
        <v>11</v>
      </c>
      <c r="C20" s="252">
        <v>-465</v>
      </c>
      <c r="D20" s="252"/>
      <c r="E20" s="265"/>
      <c r="F20" s="252">
        <v>669</v>
      </c>
      <c r="G20" s="252"/>
      <c r="H20" s="265"/>
      <c r="I20" s="252">
        <f>+C20-F20</f>
        <v>-1134</v>
      </c>
      <c r="J20" s="252"/>
    </row>
    <row r="21" spans="1:13" ht="12">
      <c r="A21" s="271" t="s">
        <v>403</v>
      </c>
      <c r="B21" s="330"/>
      <c r="C21" s="271">
        <f>+C15+C17+C18-C19+C20</f>
        <v>5605</v>
      </c>
      <c r="D21" s="271"/>
      <c r="E21" s="270"/>
      <c r="F21" s="271">
        <f>+F15+F17+F18-F19+F20</f>
        <v>5417</v>
      </c>
      <c r="G21" s="271"/>
      <c r="H21" s="270"/>
      <c r="I21" s="271">
        <f>+I15+I17+I18-I19+I20</f>
        <v>188</v>
      </c>
      <c r="J21" s="252"/>
      <c r="M21" s="324">
        <f>+I21/F21</f>
        <v>0.034705556581133466</v>
      </c>
    </row>
    <row r="22" spans="2:10" ht="12">
      <c r="B22" s="326"/>
      <c r="C22" s="252"/>
      <c r="D22" s="252"/>
      <c r="E22" s="265"/>
      <c r="F22" s="252"/>
      <c r="G22" s="252"/>
      <c r="H22" s="265"/>
      <c r="J22" s="252"/>
    </row>
    <row r="23" spans="1:13" ht="12">
      <c r="A23" s="297" t="s">
        <v>404</v>
      </c>
      <c r="B23" s="322">
        <v>13</v>
      </c>
      <c r="C23" s="252">
        <v>2635</v>
      </c>
      <c r="D23" s="252"/>
      <c r="E23" s="270"/>
      <c r="F23" s="282">
        <f>2278+284</f>
        <v>2562</v>
      </c>
      <c r="G23" s="282"/>
      <c r="H23" s="270"/>
      <c r="I23" s="282">
        <f>+C23-F23</f>
        <v>73</v>
      </c>
      <c r="J23" s="342">
        <f>+C23/C21</f>
        <v>0.4701159678858162</v>
      </c>
      <c r="K23" s="324">
        <f>+F23/F21</f>
        <v>0.4729555104301274</v>
      </c>
      <c r="M23" s="292">
        <v>39297</v>
      </c>
    </row>
    <row r="24" spans="2:10" ht="12">
      <c r="B24" s="326"/>
      <c r="C24" s="252"/>
      <c r="D24" s="252"/>
      <c r="E24" s="265"/>
      <c r="F24" s="252"/>
      <c r="G24" s="252"/>
      <c r="H24" s="265"/>
      <c r="J24" s="252"/>
    </row>
    <row r="25" spans="1:9" ht="12.75">
      <c r="A25" s="331" t="s">
        <v>405</v>
      </c>
      <c r="B25" s="332"/>
      <c r="C25" s="271">
        <f>+C21-C23</f>
        <v>2970</v>
      </c>
      <c r="D25" s="271"/>
      <c r="E25" s="270"/>
      <c r="F25" s="271">
        <f>+F21-F23</f>
        <v>2855</v>
      </c>
      <c r="G25" s="271"/>
      <c r="H25" s="270"/>
      <c r="I25" s="271">
        <f>+C25-F25</f>
        <v>115</v>
      </c>
    </row>
    <row r="26" spans="1:9" ht="12">
      <c r="A26" s="300"/>
      <c r="B26" s="333"/>
      <c r="C26" s="270"/>
      <c r="D26" s="270"/>
      <c r="E26" s="270"/>
      <c r="F26" s="270"/>
      <c r="G26" s="270"/>
      <c r="H26" s="270"/>
      <c r="I26" s="270"/>
    </row>
    <row r="27" spans="1:9" ht="12.75">
      <c r="A27" s="300" t="s">
        <v>406</v>
      </c>
      <c r="B27" s="333"/>
      <c r="C27" s="265"/>
      <c r="D27" s="265"/>
      <c r="E27" s="270"/>
      <c r="F27" s="270"/>
      <c r="G27" s="270"/>
      <c r="H27" s="270"/>
      <c r="I27" s="270"/>
    </row>
    <row r="28" spans="1:9" ht="24">
      <c r="A28" s="334" t="s">
        <v>407</v>
      </c>
      <c r="B28" s="335">
        <v>14</v>
      </c>
      <c r="C28" s="252"/>
      <c r="D28" s="252"/>
      <c r="E28" s="270"/>
      <c r="F28" s="282"/>
      <c r="G28" s="282"/>
      <c r="H28" s="270"/>
      <c r="I28" s="282">
        <f>+C28-F28</f>
        <v>0</v>
      </c>
    </row>
    <row r="29" spans="2:8" ht="12">
      <c r="B29" s="326"/>
      <c r="C29" s="252"/>
      <c r="D29" s="252"/>
      <c r="E29" s="265"/>
      <c r="F29" s="252"/>
      <c r="G29" s="252"/>
      <c r="H29" s="265"/>
    </row>
    <row r="30" spans="1:13" ht="12">
      <c r="A30" s="336" t="s">
        <v>408</v>
      </c>
      <c r="B30" s="337"/>
      <c r="C30" s="271">
        <f>+C25+C28</f>
        <v>2970</v>
      </c>
      <c r="D30" s="271"/>
      <c r="E30" s="270"/>
      <c r="F30" s="271">
        <f>+F25+F28</f>
        <v>2855</v>
      </c>
      <c r="G30" s="271"/>
      <c r="H30" s="270"/>
      <c r="I30" s="271">
        <f>+C30-F30</f>
        <v>115</v>
      </c>
      <c r="M30" s="324">
        <f>+I30/F30</f>
        <v>0.040280210157618214</v>
      </c>
    </row>
    <row r="31" spans="1:9" ht="12">
      <c r="A31" s="302"/>
      <c r="B31" s="338"/>
      <c r="C31" s="270"/>
      <c r="D31" s="270"/>
      <c r="E31" s="270"/>
      <c r="F31" s="270"/>
      <c r="G31" s="270"/>
      <c r="H31" s="270"/>
      <c r="I31" s="270"/>
    </row>
    <row r="32" spans="1:9" ht="12">
      <c r="A32" s="302" t="s">
        <v>409</v>
      </c>
      <c r="B32" s="338"/>
      <c r="C32" s="270"/>
      <c r="D32" s="270"/>
      <c r="E32" s="270"/>
      <c r="F32" s="270"/>
      <c r="G32" s="270"/>
      <c r="H32" s="270"/>
      <c r="I32" s="270"/>
    </row>
    <row r="33" spans="1:9" ht="12">
      <c r="A33" s="282" t="s">
        <v>410</v>
      </c>
      <c r="B33" s="326"/>
      <c r="C33" s="282">
        <f>+C30-C34</f>
        <v>2995</v>
      </c>
      <c r="D33" s="282"/>
      <c r="E33" s="270"/>
      <c r="F33" s="282">
        <v>2868</v>
      </c>
      <c r="G33" s="282"/>
      <c r="H33" s="270"/>
      <c r="I33" s="282">
        <f>+C33-F33</f>
        <v>127</v>
      </c>
    </row>
    <row r="34" spans="1:9" ht="12">
      <c r="A34" s="297" t="s">
        <v>411</v>
      </c>
      <c r="B34" s="322"/>
      <c r="C34" s="282">
        <v>-25</v>
      </c>
      <c r="D34" s="282"/>
      <c r="E34" s="270"/>
      <c r="F34" s="282">
        <v>-13</v>
      </c>
      <c r="G34" s="282"/>
      <c r="H34" s="270"/>
      <c r="I34" s="282">
        <f>+C34-F34</f>
        <v>-12</v>
      </c>
    </row>
    <row r="35" spans="1:9" ht="12">
      <c r="A35" s="297"/>
      <c r="B35" s="322"/>
      <c r="C35" s="282"/>
      <c r="D35" s="282"/>
      <c r="E35" s="270"/>
      <c r="F35" s="282"/>
      <c r="G35" s="282"/>
      <c r="H35" s="270"/>
      <c r="I35" s="282"/>
    </row>
    <row r="36" spans="3:8" ht="12">
      <c r="C36" s="252"/>
      <c r="D36" s="252"/>
      <c r="E36" s="265"/>
      <c r="F36" s="252"/>
      <c r="G36" s="252"/>
      <c r="H36" s="265"/>
    </row>
    <row r="37" spans="3:8" ht="12">
      <c r="C37" s="252"/>
      <c r="D37" s="252"/>
      <c r="E37" s="265"/>
      <c r="F37" s="252"/>
      <c r="G37" s="252"/>
      <c r="H37" s="265"/>
    </row>
    <row r="38" spans="3:8" ht="12">
      <c r="C38" s="252"/>
      <c r="D38" s="252"/>
      <c r="E38" s="265"/>
      <c r="F38" s="252"/>
      <c r="G38" s="252"/>
      <c r="H38" s="265"/>
    </row>
    <row r="39" spans="3:8" ht="12">
      <c r="C39" s="252"/>
      <c r="D39" s="252"/>
      <c r="E39" s="265"/>
      <c r="F39" s="252"/>
      <c r="G39" s="252"/>
      <c r="H39" s="265"/>
    </row>
    <row r="40" spans="3:8" ht="12">
      <c r="C40" s="252"/>
      <c r="D40" s="252"/>
      <c r="E40" s="265"/>
      <c r="F40" s="252"/>
      <c r="G40" s="252"/>
      <c r="H40" s="265"/>
    </row>
    <row r="41" spans="3:8" ht="12">
      <c r="C41" s="252"/>
      <c r="D41" s="252"/>
      <c r="E41" s="265"/>
      <c r="F41" s="252"/>
      <c r="G41" s="252"/>
      <c r="H41" s="265"/>
    </row>
    <row r="42" spans="3:8" ht="12">
      <c r="C42" s="252"/>
      <c r="D42" s="252"/>
      <c r="E42" s="265"/>
      <c r="F42" s="252"/>
      <c r="G42" s="252"/>
      <c r="H42" s="265"/>
    </row>
    <row r="43" spans="3:8" ht="12">
      <c r="C43" s="252"/>
      <c r="D43" s="252"/>
      <c r="E43" s="265"/>
      <c r="F43" s="252"/>
      <c r="G43" s="252"/>
      <c r="H43" s="265"/>
    </row>
    <row r="44" spans="3:8" ht="12">
      <c r="C44" s="252"/>
      <c r="D44" s="252"/>
      <c r="E44" s="265"/>
      <c r="F44" s="252"/>
      <c r="G44" s="252"/>
      <c r="H44" s="265"/>
    </row>
    <row r="45" spans="3:8" ht="12">
      <c r="C45" s="252"/>
      <c r="D45" s="252"/>
      <c r="E45" s="265"/>
      <c r="F45" s="252"/>
      <c r="G45" s="252"/>
      <c r="H45" s="265"/>
    </row>
    <row r="46" spans="3:8" ht="12">
      <c r="C46" s="252"/>
      <c r="D46" s="252"/>
      <c r="E46" s="265"/>
      <c r="F46" s="252"/>
      <c r="G46" s="252"/>
      <c r="H46" s="265"/>
    </row>
    <row r="47" spans="3:8" ht="12">
      <c r="C47" s="252"/>
      <c r="D47" s="252"/>
      <c r="E47" s="265"/>
      <c r="F47" s="252"/>
      <c r="G47" s="252"/>
      <c r="H47" s="265"/>
    </row>
    <row r="48" spans="3:8" ht="12">
      <c r="C48" s="252"/>
      <c r="D48" s="252"/>
      <c r="E48" s="265"/>
      <c r="F48" s="252"/>
      <c r="G48" s="252"/>
      <c r="H48" s="265"/>
    </row>
    <row r="49" spans="3:8" ht="12">
      <c r="C49" s="252"/>
      <c r="D49" s="252"/>
      <c r="E49" s="265"/>
      <c r="F49" s="252"/>
      <c r="G49" s="252"/>
      <c r="H49" s="265"/>
    </row>
    <row r="50" spans="3:8" ht="12">
      <c r="C50" s="252"/>
      <c r="D50" s="252"/>
      <c r="E50" s="265"/>
      <c r="F50" s="252"/>
      <c r="G50" s="252"/>
      <c r="H50" s="265"/>
    </row>
    <row r="51" spans="3:8" ht="12">
      <c r="C51" s="252"/>
      <c r="D51" s="252"/>
      <c r="E51" s="265"/>
      <c r="F51" s="252"/>
      <c r="G51" s="252"/>
      <c r="H51" s="265"/>
    </row>
    <row r="52" spans="3:8" ht="12">
      <c r="C52" s="252"/>
      <c r="D52" s="252"/>
      <c r="E52" s="265"/>
      <c r="F52" s="252"/>
      <c r="G52" s="252"/>
      <c r="H52" s="265"/>
    </row>
    <row r="53" spans="3:8" ht="12">
      <c r="C53" s="252"/>
      <c r="D53" s="252"/>
      <c r="E53" s="265"/>
      <c r="F53" s="252"/>
      <c r="G53" s="252"/>
      <c r="H53" s="265"/>
    </row>
    <row r="54" spans="3:8" ht="12">
      <c r="C54" s="252"/>
      <c r="D54" s="252"/>
      <c r="E54" s="265"/>
      <c r="F54" s="252"/>
      <c r="G54" s="252"/>
      <c r="H54" s="265"/>
    </row>
    <row r="55" spans="3:8" ht="12">
      <c r="C55" s="252"/>
      <c r="D55" s="252"/>
      <c r="E55" s="265"/>
      <c r="F55" s="252"/>
      <c r="G55" s="252"/>
      <c r="H55" s="265"/>
    </row>
    <row r="56" spans="3:8" ht="12">
      <c r="C56" s="252"/>
      <c r="D56" s="252"/>
      <c r="E56" s="265"/>
      <c r="F56" s="252"/>
      <c r="G56" s="252"/>
      <c r="H56" s="265"/>
    </row>
    <row r="57" spans="3:8" ht="12">
      <c r="C57" s="252"/>
      <c r="D57" s="252"/>
      <c r="E57" s="265"/>
      <c r="F57" s="252"/>
      <c r="G57" s="252"/>
      <c r="H57" s="265"/>
    </row>
    <row r="58" spans="3:8" ht="12">
      <c r="C58" s="252"/>
      <c r="D58" s="252"/>
      <c r="E58" s="265"/>
      <c r="F58" s="252"/>
      <c r="G58" s="252"/>
      <c r="H58" s="265"/>
    </row>
    <row r="59" spans="3:8" ht="12">
      <c r="C59" s="252"/>
      <c r="D59" s="252"/>
      <c r="E59" s="265"/>
      <c r="F59" s="252"/>
      <c r="G59" s="252"/>
      <c r="H59" s="265"/>
    </row>
    <row r="60" spans="3:8" ht="12">
      <c r="C60" s="252"/>
      <c r="D60" s="252"/>
      <c r="E60" s="265"/>
      <c r="F60" s="252"/>
      <c r="G60" s="252"/>
      <c r="H60" s="265"/>
    </row>
    <row r="61" spans="3:8" ht="12">
      <c r="C61" s="252"/>
      <c r="D61" s="252"/>
      <c r="E61" s="265"/>
      <c r="F61" s="252"/>
      <c r="G61" s="252"/>
      <c r="H61" s="265"/>
    </row>
    <row r="62" spans="3:8" ht="12">
      <c r="C62" s="252"/>
      <c r="D62" s="252"/>
      <c r="E62" s="265"/>
      <c r="F62" s="252"/>
      <c r="G62" s="252"/>
      <c r="H62" s="265"/>
    </row>
    <row r="63" spans="3:8" ht="12">
      <c r="C63" s="252"/>
      <c r="D63" s="252"/>
      <c r="E63" s="265"/>
      <c r="F63" s="252"/>
      <c r="G63" s="252"/>
      <c r="H63" s="265"/>
    </row>
    <row r="64" spans="3:8" ht="12">
      <c r="C64" s="252"/>
      <c r="D64" s="252"/>
      <c r="E64" s="265"/>
      <c r="F64" s="252"/>
      <c r="G64" s="252"/>
      <c r="H64" s="265"/>
    </row>
    <row r="65" spans="3:8" ht="12">
      <c r="C65" s="252"/>
      <c r="D65" s="252"/>
      <c r="E65" s="265"/>
      <c r="F65" s="252"/>
      <c r="G65" s="252"/>
      <c r="H65" s="265"/>
    </row>
    <row r="66" spans="3:8" ht="12">
      <c r="C66" s="252"/>
      <c r="D66" s="252"/>
      <c r="E66" s="265"/>
      <c r="F66" s="252"/>
      <c r="G66" s="252"/>
      <c r="H66" s="265"/>
    </row>
    <row r="67" spans="3:8" ht="12">
      <c r="C67" s="252"/>
      <c r="D67" s="252"/>
      <c r="E67" s="265"/>
      <c r="F67" s="252"/>
      <c r="G67" s="252"/>
      <c r="H67" s="265"/>
    </row>
    <row r="68" spans="3:8" ht="12">
      <c r="C68" s="252"/>
      <c r="D68" s="252"/>
      <c r="E68" s="265"/>
      <c r="F68" s="252"/>
      <c r="G68" s="252"/>
      <c r="H68" s="265"/>
    </row>
    <row r="69" spans="3:8" ht="12">
      <c r="C69" s="252"/>
      <c r="D69" s="252"/>
      <c r="E69" s="265"/>
      <c r="F69" s="252"/>
      <c r="G69" s="252"/>
      <c r="H69" s="265"/>
    </row>
    <row r="70" spans="3:8" ht="12">
      <c r="C70" s="252"/>
      <c r="D70" s="252"/>
      <c r="E70" s="265"/>
      <c r="F70" s="252"/>
      <c r="G70" s="252"/>
      <c r="H70" s="265"/>
    </row>
    <row r="71" spans="3:8" ht="12">
      <c r="C71" s="252"/>
      <c r="D71" s="252"/>
      <c r="E71" s="265"/>
      <c r="F71" s="252"/>
      <c r="G71" s="252"/>
      <c r="H71" s="265"/>
    </row>
    <row r="72" spans="3:8" ht="12">
      <c r="C72" s="252"/>
      <c r="D72" s="252"/>
      <c r="E72" s="265"/>
      <c r="F72" s="252"/>
      <c r="G72" s="252"/>
      <c r="H72" s="265"/>
    </row>
    <row r="73" spans="3:8" ht="12">
      <c r="C73" s="252"/>
      <c r="D73" s="252"/>
      <c r="E73" s="265"/>
      <c r="F73" s="252"/>
      <c r="G73" s="252"/>
      <c r="H73" s="265"/>
    </row>
    <row r="74" spans="3:8" ht="12">
      <c r="C74" s="252"/>
      <c r="D74" s="252"/>
      <c r="E74" s="265"/>
      <c r="F74" s="252"/>
      <c r="G74" s="252"/>
      <c r="H74" s="265"/>
    </row>
    <row r="75" spans="3:8" ht="12">
      <c r="C75" s="252"/>
      <c r="D75" s="252"/>
      <c r="E75" s="265"/>
      <c r="F75" s="252"/>
      <c r="G75" s="252"/>
      <c r="H75" s="265"/>
    </row>
    <row r="76" spans="3:8" ht="12">
      <c r="C76" s="252"/>
      <c r="D76" s="252"/>
      <c r="E76" s="265"/>
      <c r="F76" s="252"/>
      <c r="G76" s="252"/>
      <c r="H76" s="265"/>
    </row>
    <row r="77" spans="3:8" ht="12">
      <c r="C77" s="252"/>
      <c r="D77" s="252"/>
      <c r="E77" s="265"/>
      <c r="F77" s="252"/>
      <c r="G77" s="252"/>
      <c r="H77" s="265"/>
    </row>
    <row r="78" spans="3:8" ht="12">
      <c r="C78" s="252"/>
      <c r="D78" s="252"/>
      <c r="E78" s="265"/>
      <c r="F78" s="252"/>
      <c r="G78" s="252"/>
      <c r="H78" s="265"/>
    </row>
    <row r="79" spans="3:8" ht="12">
      <c r="C79" s="252"/>
      <c r="D79" s="252"/>
      <c r="E79" s="265"/>
      <c r="F79" s="252"/>
      <c r="G79" s="252"/>
      <c r="H79" s="265"/>
    </row>
    <row r="80" spans="3:8" ht="12">
      <c r="C80" s="252"/>
      <c r="D80" s="252"/>
      <c r="E80" s="265"/>
      <c r="F80" s="252"/>
      <c r="G80" s="252"/>
      <c r="H80" s="265"/>
    </row>
    <row r="81" spans="3:8" ht="12">
      <c r="C81" s="252"/>
      <c r="D81" s="252"/>
      <c r="E81" s="265"/>
      <c r="F81" s="252"/>
      <c r="G81" s="252"/>
      <c r="H81" s="265"/>
    </row>
    <row r="82" spans="3:8" ht="12">
      <c r="C82" s="252"/>
      <c r="D82" s="252"/>
      <c r="E82" s="265"/>
      <c r="F82" s="252"/>
      <c r="G82" s="252"/>
      <c r="H82" s="265"/>
    </row>
    <row r="83" spans="3:8" ht="12">
      <c r="C83" s="252"/>
      <c r="D83" s="252"/>
      <c r="E83" s="265"/>
      <c r="F83" s="252"/>
      <c r="G83" s="252"/>
      <c r="H83" s="265"/>
    </row>
    <row r="84" spans="3:8" ht="12">
      <c r="C84" s="252"/>
      <c r="D84" s="252"/>
      <c r="E84" s="265"/>
      <c r="F84" s="252"/>
      <c r="G84" s="252"/>
      <c r="H84" s="265"/>
    </row>
    <row r="85" spans="3:8" ht="12">
      <c r="C85" s="252"/>
      <c r="D85" s="252"/>
      <c r="E85" s="265"/>
      <c r="F85" s="252"/>
      <c r="G85" s="252"/>
      <c r="H85" s="265"/>
    </row>
    <row r="86" spans="3:8" ht="12">
      <c r="C86" s="252"/>
      <c r="D86" s="252"/>
      <c r="E86" s="265"/>
      <c r="F86" s="252"/>
      <c r="G86" s="252"/>
      <c r="H86" s="265"/>
    </row>
    <row r="87" spans="3:8" ht="12">
      <c r="C87" s="252"/>
      <c r="D87" s="252"/>
      <c r="E87" s="265"/>
      <c r="F87" s="252"/>
      <c r="G87" s="252"/>
      <c r="H87" s="265"/>
    </row>
    <row r="88" spans="1:8" ht="12">
      <c r="A88" s="252" t="s">
        <v>334</v>
      </c>
      <c r="C88" s="252"/>
      <c r="D88" s="252"/>
      <c r="E88" s="265"/>
      <c r="F88" s="252"/>
      <c r="G88" s="252"/>
      <c r="H88" s="265"/>
    </row>
    <row r="89" spans="3:8" ht="12">
      <c r="C89" s="252"/>
      <c r="D89" s="252"/>
      <c r="E89" s="265"/>
      <c r="F89" s="252"/>
      <c r="G89" s="252"/>
      <c r="H89" s="265"/>
    </row>
    <row r="90" spans="1:8" ht="12">
      <c r="A90" s="282" t="s">
        <v>335</v>
      </c>
      <c r="B90" s="282"/>
      <c r="C90" s="252"/>
      <c r="D90" s="252"/>
      <c r="E90" s="265"/>
      <c r="F90" s="252"/>
      <c r="G90" s="252"/>
      <c r="H90" s="265"/>
    </row>
    <row r="91" spans="3:8" ht="12">
      <c r="C91" s="252"/>
      <c r="D91" s="252"/>
      <c r="E91" s="265"/>
      <c r="F91" s="252"/>
      <c r="G91" s="252"/>
      <c r="H91" s="265"/>
    </row>
    <row r="92" spans="3:8" ht="12">
      <c r="C92" s="252"/>
      <c r="D92" s="252"/>
      <c r="E92" s="265"/>
      <c r="F92" s="252"/>
      <c r="G92" s="252"/>
      <c r="H92" s="265"/>
    </row>
    <row r="93" spans="3:8" ht="12">
      <c r="C93" s="252"/>
      <c r="D93" s="252"/>
      <c r="E93" s="265"/>
      <c r="F93" s="252"/>
      <c r="G93" s="252"/>
      <c r="H93" s="265"/>
    </row>
    <row r="94" spans="3:8" ht="12">
      <c r="C94" s="252"/>
      <c r="D94" s="252"/>
      <c r="E94" s="265"/>
      <c r="F94" s="252"/>
      <c r="G94" s="252"/>
      <c r="H94" s="265"/>
    </row>
    <row r="95" spans="3:8" ht="12">
      <c r="C95" s="252"/>
      <c r="D95" s="252"/>
      <c r="E95" s="265"/>
      <c r="F95" s="252"/>
      <c r="G95" s="252"/>
      <c r="H95" s="265"/>
    </row>
    <row r="96" spans="3:8" ht="12">
      <c r="C96" s="252"/>
      <c r="D96" s="252"/>
      <c r="E96" s="265"/>
      <c r="F96" s="252"/>
      <c r="G96" s="252"/>
      <c r="H96" s="265"/>
    </row>
    <row r="97" spans="3:8" ht="12">
      <c r="C97" s="252"/>
      <c r="D97" s="252"/>
      <c r="E97" s="265"/>
      <c r="F97" s="252"/>
      <c r="G97" s="252"/>
      <c r="H97" s="265"/>
    </row>
    <row r="98" spans="3:8" ht="12">
      <c r="C98" s="252"/>
      <c r="D98" s="252"/>
      <c r="E98" s="265"/>
      <c r="F98" s="252"/>
      <c r="G98" s="252"/>
      <c r="H98" s="265"/>
    </row>
    <row r="99" spans="3:8" ht="12">
      <c r="C99" s="252"/>
      <c r="D99" s="252"/>
      <c r="E99" s="265"/>
      <c r="F99" s="252"/>
      <c r="G99" s="252"/>
      <c r="H99" s="265"/>
    </row>
    <row r="100" spans="3:8" ht="12">
      <c r="C100" s="252"/>
      <c r="D100" s="252"/>
      <c r="E100" s="265"/>
      <c r="F100" s="252"/>
      <c r="G100" s="252"/>
      <c r="H100" s="265"/>
    </row>
    <row r="101" spans="3:8" ht="12">
      <c r="C101" s="252"/>
      <c r="D101" s="252"/>
      <c r="E101" s="265"/>
      <c r="F101" s="252"/>
      <c r="G101" s="252"/>
      <c r="H101" s="265"/>
    </row>
    <row r="102" spans="3:8" ht="12">
      <c r="C102" s="252"/>
      <c r="D102" s="252"/>
      <c r="E102" s="265"/>
      <c r="F102" s="252"/>
      <c r="G102" s="252"/>
      <c r="H102" s="265"/>
    </row>
    <row r="103" spans="3:8" ht="12">
      <c r="C103" s="252"/>
      <c r="D103" s="252"/>
      <c r="E103" s="265"/>
      <c r="F103" s="252"/>
      <c r="G103" s="252"/>
      <c r="H103" s="265"/>
    </row>
    <row r="104" spans="3:8" ht="12">
      <c r="C104" s="252"/>
      <c r="D104" s="252"/>
      <c r="E104" s="265"/>
      <c r="F104" s="252"/>
      <c r="G104" s="252"/>
      <c r="H104" s="265"/>
    </row>
    <row r="105" spans="3:8" ht="12">
      <c r="C105" s="252"/>
      <c r="D105" s="252"/>
      <c r="E105" s="265"/>
      <c r="F105" s="252"/>
      <c r="G105" s="252"/>
      <c r="H105" s="265"/>
    </row>
    <row r="106" spans="3:8" ht="12">
      <c r="C106" s="252"/>
      <c r="D106" s="252"/>
      <c r="E106" s="265"/>
      <c r="F106" s="252"/>
      <c r="G106" s="252"/>
      <c r="H106" s="265"/>
    </row>
    <row r="107" spans="3:8" ht="12">
      <c r="C107" s="252"/>
      <c r="D107" s="252"/>
      <c r="E107" s="265"/>
      <c r="F107" s="252"/>
      <c r="G107" s="252"/>
      <c r="H107" s="265"/>
    </row>
    <row r="108" spans="3:8" ht="12">
      <c r="C108" s="252"/>
      <c r="D108" s="252"/>
      <c r="E108" s="265"/>
      <c r="F108" s="252"/>
      <c r="G108" s="252"/>
      <c r="H108" s="265"/>
    </row>
    <row r="109" spans="3:8" ht="12">
      <c r="C109" s="252"/>
      <c r="D109" s="252"/>
      <c r="E109" s="265"/>
      <c r="F109" s="252"/>
      <c r="G109" s="252"/>
      <c r="H109" s="265"/>
    </row>
    <row r="110" spans="3:8" ht="12">
      <c r="C110" s="252"/>
      <c r="D110" s="252"/>
      <c r="E110" s="265"/>
      <c r="F110" s="252"/>
      <c r="G110" s="252"/>
      <c r="H110" s="265"/>
    </row>
    <row r="111" spans="3:8" ht="12">
      <c r="C111" s="252"/>
      <c r="D111" s="252"/>
      <c r="E111" s="265"/>
      <c r="F111" s="252"/>
      <c r="G111" s="252"/>
      <c r="H111" s="265"/>
    </row>
    <row r="112" spans="3:8" ht="12">
      <c r="C112" s="252"/>
      <c r="D112" s="252"/>
      <c r="E112" s="265"/>
      <c r="F112" s="252"/>
      <c r="G112" s="252"/>
      <c r="H112" s="265"/>
    </row>
    <row r="113" spans="3:8" ht="12">
      <c r="C113" s="252"/>
      <c r="D113" s="252"/>
      <c r="E113" s="265"/>
      <c r="F113" s="252"/>
      <c r="G113" s="252"/>
      <c r="H113" s="265"/>
    </row>
    <row r="114" spans="3:8" ht="12">
      <c r="C114" s="252"/>
      <c r="D114" s="252"/>
      <c r="E114" s="265"/>
      <c r="F114" s="252"/>
      <c r="G114" s="252"/>
      <c r="H114" s="265"/>
    </row>
    <row r="115" spans="3:8" ht="12">
      <c r="C115" s="252"/>
      <c r="D115" s="252"/>
      <c r="E115" s="265"/>
      <c r="F115" s="252"/>
      <c r="G115" s="252"/>
      <c r="H115" s="265"/>
    </row>
    <row r="116" spans="3:8" ht="12">
      <c r="C116" s="252"/>
      <c r="D116" s="252"/>
      <c r="E116" s="265"/>
      <c r="F116" s="252"/>
      <c r="G116" s="252"/>
      <c r="H116" s="265"/>
    </row>
    <row r="117" spans="3:8" ht="12">
      <c r="C117" s="252"/>
      <c r="D117" s="252"/>
      <c r="E117" s="265"/>
      <c r="F117" s="252"/>
      <c r="G117" s="252"/>
      <c r="H117" s="265"/>
    </row>
    <row r="118" spans="3:8" ht="12">
      <c r="C118" s="252"/>
      <c r="D118" s="252"/>
      <c r="E118" s="265"/>
      <c r="F118" s="252"/>
      <c r="G118" s="252"/>
      <c r="H118" s="265"/>
    </row>
    <row r="119" spans="3:8" ht="12">
      <c r="C119" s="252"/>
      <c r="D119" s="252"/>
      <c r="E119" s="265"/>
      <c r="F119" s="252"/>
      <c r="G119" s="252"/>
      <c r="H119" s="265"/>
    </row>
    <row r="120" spans="3:8" ht="12">
      <c r="C120" s="252"/>
      <c r="D120" s="252"/>
      <c r="E120" s="265"/>
      <c r="F120" s="252"/>
      <c r="G120" s="252"/>
      <c r="H120" s="265"/>
    </row>
    <row r="121" spans="3:8" ht="12">
      <c r="C121" s="252"/>
      <c r="D121" s="252"/>
      <c r="E121" s="265"/>
      <c r="F121" s="252"/>
      <c r="G121" s="252"/>
      <c r="H121" s="265"/>
    </row>
    <row r="122" spans="3:8" ht="12">
      <c r="C122" s="252"/>
      <c r="D122" s="252"/>
      <c r="E122" s="265"/>
      <c r="F122" s="252"/>
      <c r="G122" s="252"/>
      <c r="H122" s="265"/>
    </row>
    <row r="123" spans="3:8" ht="12">
      <c r="C123" s="252"/>
      <c r="D123" s="252"/>
      <c r="E123" s="265"/>
      <c r="F123" s="252"/>
      <c r="G123" s="252"/>
      <c r="H123" s="265"/>
    </row>
    <row r="124" spans="3:8" ht="12">
      <c r="C124" s="252"/>
      <c r="D124" s="252"/>
      <c r="E124" s="265"/>
      <c r="F124" s="252"/>
      <c r="G124" s="252"/>
      <c r="H124" s="265"/>
    </row>
    <row r="125" spans="3:8" ht="12">
      <c r="C125" s="252"/>
      <c r="D125" s="252"/>
      <c r="E125" s="265"/>
      <c r="F125" s="252"/>
      <c r="G125" s="252"/>
      <c r="H125" s="265"/>
    </row>
    <row r="126" spans="3:8" ht="12">
      <c r="C126" s="252"/>
      <c r="D126" s="252"/>
      <c r="E126" s="265"/>
      <c r="F126" s="252"/>
      <c r="G126" s="252"/>
      <c r="H126" s="265"/>
    </row>
    <row r="127" spans="3:8" ht="12">
      <c r="C127" s="252"/>
      <c r="D127" s="252"/>
      <c r="E127" s="265"/>
      <c r="F127" s="252"/>
      <c r="G127" s="252"/>
      <c r="H127" s="265"/>
    </row>
    <row r="128" spans="3:8" ht="12">
      <c r="C128" s="252"/>
      <c r="D128" s="252"/>
      <c r="E128" s="265"/>
      <c r="F128" s="252"/>
      <c r="G128" s="252"/>
      <c r="H128" s="265"/>
    </row>
    <row r="129" spans="3:8" ht="12">
      <c r="C129" s="252"/>
      <c r="D129" s="252"/>
      <c r="E129" s="265"/>
      <c r="F129" s="252"/>
      <c r="G129" s="252"/>
      <c r="H129" s="265"/>
    </row>
    <row r="130" spans="3:8" ht="12">
      <c r="C130" s="252"/>
      <c r="D130" s="252"/>
      <c r="E130" s="265"/>
      <c r="F130" s="252"/>
      <c r="G130" s="252"/>
      <c r="H130" s="265"/>
    </row>
    <row r="131" spans="3:8" ht="12">
      <c r="C131" s="252"/>
      <c r="D131" s="252"/>
      <c r="E131" s="265"/>
      <c r="F131" s="252"/>
      <c r="G131" s="252"/>
      <c r="H131" s="265"/>
    </row>
    <row r="132" spans="3:8" ht="12">
      <c r="C132" s="252"/>
      <c r="D132" s="252"/>
      <c r="E132" s="265"/>
      <c r="F132" s="252"/>
      <c r="G132" s="252"/>
      <c r="H132" s="265"/>
    </row>
    <row r="133" spans="3:8" ht="12">
      <c r="C133" s="252"/>
      <c r="D133" s="252"/>
      <c r="E133" s="265"/>
      <c r="F133" s="252"/>
      <c r="G133" s="252"/>
      <c r="H133" s="265"/>
    </row>
    <row r="134" spans="3:8" ht="12">
      <c r="C134" s="252"/>
      <c r="D134" s="252"/>
      <c r="E134" s="265"/>
      <c r="F134" s="252"/>
      <c r="G134" s="252"/>
      <c r="H134" s="265"/>
    </row>
    <row r="135" spans="3:9" ht="12">
      <c r="C135" s="252"/>
      <c r="D135" s="252"/>
      <c r="E135" s="265"/>
      <c r="F135" s="252"/>
      <c r="G135" s="252"/>
      <c r="H135" s="265"/>
      <c r="I135" s="252">
        <f>+I133+I130+I97+I88+I81+I90</f>
        <v>0</v>
      </c>
    </row>
    <row r="136" spans="3:8" ht="12">
      <c r="C136" s="252"/>
      <c r="D136" s="252"/>
      <c r="E136" s="265"/>
      <c r="F136" s="252"/>
      <c r="G136" s="252"/>
      <c r="H136" s="265"/>
    </row>
    <row r="137" spans="3:8" ht="12">
      <c r="C137" s="252"/>
      <c r="D137" s="252"/>
      <c r="E137" s="265"/>
      <c r="F137" s="252"/>
      <c r="G137" s="252"/>
      <c r="H137" s="265"/>
    </row>
    <row r="138" spans="3:8" ht="12">
      <c r="C138" s="252"/>
      <c r="D138" s="252"/>
      <c r="E138" s="265"/>
      <c r="F138" s="252"/>
      <c r="G138" s="252"/>
      <c r="H138" s="265"/>
    </row>
    <row r="139" spans="3:8" ht="12">
      <c r="C139" s="252"/>
      <c r="D139" s="252"/>
      <c r="E139" s="265"/>
      <c r="F139" s="252"/>
      <c r="G139" s="252"/>
      <c r="H139" s="265"/>
    </row>
    <row r="140" spans="3:8" ht="12">
      <c r="C140" s="252"/>
      <c r="D140" s="252"/>
      <c r="E140" s="265"/>
      <c r="F140" s="252"/>
      <c r="G140" s="252"/>
      <c r="H140" s="265"/>
    </row>
    <row r="141" spans="3:8" ht="12">
      <c r="C141" s="252"/>
      <c r="D141" s="252"/>
      <c r="E141" s="265"/>
      <c r="F141" s="252"/>
      <c r="G141" s="252"/>
      <c r="H141" s="265"/>
    </row>
    <row r="142" spans="3:8" ht="12">
      <c r="C142" s="252"/>
      <c r="D142" s="252"/>
      <c r="E142" s="265"/>
      <c r="F142" s="252"/>
      <c r="G142" s="252"/>
      <c r="H142" s="265"/>
    </row>
    <row r="143" spans="3:8" ht="12">
      <c r="C143" s="252"/>
      <c r="D143" s="252"/>
      <c r="E143" s="265"/>
      <c r="F143" s="252"/>
      <c r="G143" s="252"/>
      <c r="H143" s="265"/>
    </row>
    <row r="144" spans="3:8" ht="12">
      <c r="C144" s="252"/>
      <c r="D144" s="252"/>
      <c r="E144" s="265"/>
      <c r="F144" s="252"/>
      <c r="G144" s="252"/>
      <c r="H144" s="265"/>
    </row>
    <row r="145" spans="3:8" ht="12">
      <c r="C145" s="252"/>
      <c r="D145" s="252"/>
      <c r="E145" s="265"/>
      <c r="F145" s="252"/>
      <c r="G145" s="252"/>
      <c r="H145" s="265"/>
    </row>
    <row r="146" spans="3:8" ht="12">
      <c r="C146" s="252"/>
      <c r="D146" s="252"/>
      <c r="E146" s="265"/>
      <c r="F146" s="252"/>
      <c r="G146" s="252"/>
      <c r="H146" s="265"/>
    </row>
    <row r="147" spans="3:8" ht="12">
      <c r="C147" s="252"/>
      <c r="D147" s="252"/>
      <c r="E147" s="265"/>
      <c r="F147" s="252"/>
      <c r="G147" s="252"/>
      <c r="H147" s="265"/>
    </row>
    <row r="148" spans="3:8" ht="12">
      <c r="C148" s="252"/>
      <c r="D148" s="252"/>
      <c r="E148" s="265"/>
      <c r="F148" s="252"/>
      <c r="G148" s="252"/>
      <c r="H148" s="265"/>
    </row>
    <row r="149" spans="3:8" ht="12">
      <c r="C149" s="252"/>
      <c r="D149" s="252"/>
      <c r="E149" s="265"/>
      <c r="F149" s="252"/>
      <c r="G149" s="252"/>
      <c r="H149" s="265"/>
    </row>
    <row r="150" spans="3:8" ht="12">
      <c r="C150" s="252"/>
      <c r="D150" s="252"/>
      <c r="E150" s="265"/>
      <c r="F150" s="252"/>
      <c r="G150" s="252"/>
      <c r="H150" s="265"/>
    </row>
    <row r="151" spans="3:8" ht="12">
      <c r="C151" s="252"/>
      <c r="D151" s="252"/>
      <c r="E151" s="265"/>
      <c r="F151" s="252"/>
      <c r="G151" s="252"/>
      <c r="H151" s="265"/>
    </row>
    <row r="152" spans="3:8" ht="12">
      <c r="C152" s="252"/>
      <c r="D152" s="252"/>
      <c r="E152" s="265"/>
      <c r="F152" s="252"/>
      <c r="G152" s="252"/>
      <c r="H152" s="265"/>
    </row>
    <row r="153" spans="3:8" ht="12">
      <c r="C153" s="252"/>
      <c r="D153" s="252"/>
      <c r="E153" s="265"/>
      <c r="F153" s="252"/>
      <c r="G153" s="252"/>
      <c r="H153" s="265"/>
    </row>
    <row r="154" spans="3:8" ht="12">
      <c r="C154" s="252"/>
      <c r="D154" s="252"/>
      <c r="E154" s="265"/>
      <c r="F154" s="252"/>
      <c r="G154" s="252"/>
      <c r="H154" s="265"/>
    </row>
    <row r="155" spans="3:8" ht="12">
      <c r="C155" s="252"/>
      <c r="D155" s="252"/>
      <c r="E155" s="265"/>
      <c r="F155" s="252"/>
      <c r="G155" s="252"/>
      <c r="H155" s="265"/>
    </row>
    <row r="156" spans="3:8" ht="12">
      <c r="C156" s="252"/>
      <c r="D156" s="252"/>
      <c r="E156" s="265"/>
      <c r="F156" s="252"/>
      <c r="G156" s="252"/>
      <c r="H156" s="265"/>
    </row>
    <row r="157" spans="3:8" ht="12">
      <c r="C157" s="252"/>
      <c r="D157" s="252"/>
      <c r="E157" s="265"/>
      <c r="F157" s="252"/>
      <c r="G157" s="252"/>
      <c r="H157" s="265"/>
    </row>
    <row r="158" spans="3:8" ht="12">
      <c r="C158" s="252"/>
      <c r="D158" s="252"/>
      <c r="E158" s="265"/>
      <c r="F158" s="252"/>
      <c r="G158" s="252"/>
      <c r="H158" s="265"/>
    </row>
    <row r="159" spans="3:8" ht="12">
      <c r="C159" s="252"/>
      <c r="D159" s="252"/>
      <c r="E159" s="265"/>
      <c r="F159" s="252"/>
      <c r="G159" s="252"/>
      <c r="H159" s="265"/>
    </row>
    <row r="160" spans="3:8" ht="12">
      <c r="C160" s="252"/>
      <c r="D160" s="252"/>
      <c r="E160" s="265"/>
      <c r="F160" s="252"/>
      <c r="G160" s="252"/>
      <c r="H160" s="265"/>
    </row>
    <row r="161" spans="3:8" ht="12">
      <c r="C161" s="252"/>
      <c r="D161" s="252"/>
      <c r="E161" s="265"/>
      <c r="F161" s="252"/>
      <c r="G161" s="252"/>
      <c r="H161" s="265"/>
    </row>
    <row r="162" spans="3:8" ht="12">
      <c r="C162" s="252"/>
      <c r="D162" s="252"/>
      <c r="E162" s="265"/>
      <c r="F162" s="252"/>
      <c r="G162" s="252"/>
      <c r="H162" s="265"/>
    </row>
    <row r="163" spans="3:8" ht="12">
      <c r="C163" s="252"/>
      <c r="D163" s="252"/>
      <c r="E163" s="265"/>
      <c r="F163" s="252"/>
      <c r="G163" s="252"/>
      <c r="H163" s="265"/>
    </row>
    <row r="164" spans="3:8" ht="12">
      <c r="C164" s="252"/>
      <c r="D164" s="252"/>
      <c r="E164" s="265"/>
      <c r="F164" s="252"/>
      <c r="G164" s="252"/>
      <c r="H164" s="265"/>
    </row>
    <row r="165" spans="3:8" ht="12">
      <c r="C165" s="252"/>
      <c r="D165" s="252"/>
      <c r="E165" s="265"/>
      <c r="F165" s="252"/>
      <c r="G165" s="252"/>
      <c r="H165" s="265"/>
    </row>
    <row r="166" spans="3:8" ht="12">
      <c r="C166" s="252"/>
      <c r="D166" s="252"/>
      <c r="E166" s="265"/>
      <c r="F166" s="252"/>
      <c r="G166" s="252"/>
      <c r="H166" s="265"/>
    </row>
    <row r="167" spans="3:8" ht="12">
      <c r="C167" s="252"/>
      <c r="D167" s="252"/>
      <c r="E167" s="265"/>
      <c r="F167" s="252"/>
      <c r="G167" s="252"/>
      <c r="H167" s="265"/>
    </row>
    <row r="168" spans="3:8" ht="12">
      <c r="C168" s="252"/>
      <c r="D168" s="252"/>
      <c r="E168" s="265"/>
      <c r="F168" s="252"/>
      <c r="G168" s="252"/>
      <c r="H168" s="265"/>
    </row>
    <row r="169" spans="3:8" ht="12">
      <c r="C169" s="252"/>
      <c r="D169" s="252"/>
      <c r="E169" s="265"/>
      <c r="F169" s="252"/>
      <c r="G169" s="252"/>
      <c r="H169" s="265"/>
    </row>
    <row r="170" spans="3:8" ht="12">
      <c r="C170" s="252"/>
      <c r="D170" s="252"/>
      <c r="E170" s="265"/>
      <c r="F170" s="252"/>
      <c r="G170" s="252"/>
      <c r="H170" s="265"/>
    </row>
    <row r="171" spans="3:8" ht="12">
      <c r="C171" s="252"/>
      <c r="D171" s="252"/>
      <c r="E171" s="265"/>
      <c r="F171" s="252"/>
      <c r="G171" s="252"/>
      <c r="H171" s="265"/>
    </row>
    <row r="172" spans="3:8" ht="12">
      <c r="C172" s="252"/>
      <c r="D172" s="252"/>
      <c r="E172" s="265"/>
      <c r="F172" s="252"/>
      <c r="G172" s="252"/>
      <c r="H172" s="265"/>
    </row>
    <row r="173" spans="3:8" ht="12">
      <c r="C173" s="252"/>
      <c r="D173" s="252"/>
      <c r="E173" s="265"/>
      <c r="F173" s="252"/>
      <c r="G173" s="252"/>
      <c r="H173" s="265"/>
    </row>
    <row r="174" spans="3:8" ht="12">
      <c r="C174" s="252"/>
      <c r="D174" s="252"/>
      <c r="E174" s="265"/>
      <c r="F174" s="252"/>
      <c r="G174" s="252"/>
      <c r="H174" s="265"/>
    </row>
    <row r="175" spans="3:8" ht="12">
      <c r="C175" s="252"/>
      <c r="D175" s="252"/>
      <c r="E175" s="265"/>
      <c r="F175" s="252"/>
      <c r="G175" s="252"/>
      <c r="H175" s="265"/>
    </row>
    <row r="176" spans="3:8" ht="12">
      <c r="C176" s="252"/>
      <c r="D176" s="252"/>
      <c r="E176" s="265"/>
      <c r="F176" s="252"/>
      <c r="G176" s="252"/>
      <c r="H176" s="265"/>
    </row>
    <row r="177" spans="3:8" ht="12">
      <c r="C177" s="252"/>
      <c r="D177" s="252"/>
      <c r="E177" s="265"/>
      <c r="F177" s="252"/>
      <c r="G177" s="252"/>
      <c r="H177" s="265"/>
    </row>
    <row r="178" spans="3:8" ht="12">
      <c r="C178" s="252"/>
      <c r="D178" s="252"/>
      <c r="E178" s="265"/>
      <c r="F178" s="252"/>
      <c r="G178" s="252"/>
      <c r="H178" s="265"/>
    </row>
    <row r="179" spans="3:8" ht="12">
      <c r="C179" s="252"/>
      <c r="D179" s="252"/>
      <c r="E179" s="265"/>
      <c r="F179" s="252"/>
      <c r="G179" s="252"/>
      <c r="H179" s="265"/>
    </row>
    <row r="180" spans="3:8" ht="12">
      <c r="C180" s="252"/>
      <c r="D180" s="252"/>
      <c r="E180" s="265"/>
      <c r="F180" s="252"/>
      <c r="G180" s="252"/>
      <c r="H180" s="265"/>
    </row>
    <row r="181" spans="3:8" ht="12">
      <c r="C181" s="252"/>
      <c r="D181" s="252"/>
      <c r="E181" s="265"/>
      <c r="F181" s="252"/>
      <c r="G181" s="252"/>
      <c r="H181" s="265"/>
    </row>
    <row r="182" spans="3:8" ht="12">
      <c r="C182" s="252"/>
      <c r="D182" s="252"/>
      <c r="E182" s="265"/>
      <c r="F182" s="252"/>
      <c r="G182" s="252"/>
      <c r="H182" s="265"/>
    </row>
    <row r="183" spans="3:8" ht="12">
      <c r="C183" s="252"/>
      <c r="D183" s="252"/>
      <c r="E183" s="265"/>
      <c r="F183" s="252"/>
      <c r="G183" s="252"/>
      <c r="H183" s="265"/>
    </row>
    <row r="184" spans="3:8" ht="12">
      <c r="C184" s="252"/>
      <c r="D184" s="252"/>
      <c r="E184" s="265"/>
      <c r="F184" s="252"/>
      <c r="G184" s="252"/>
      <c r="H184" s="265"/>
    </row>
    <row r="185" spans="3:8" ht="12">
      <c r="C185" s="252"/>
      <c r="D185" s="252"/>
      <c r="E185" s="265"/>
      <c r="F185" s="252"/>
      <c r="G185" s="252"/>
      <c r="H185" s="265"/>
    </row>
    <row r="186" spans="3:8" ht="12">
      <c r="C186" s="252"/>
      <c r="D186" s="252"/>
      <c r="E186" s="265"/>
      <c r="F186" s="252"/>
      <c r="G186" s="252"/>
      <c r="H186" s="265"/>
    </row>
    <row r="187" spans="3:8" ht="12">
      <c r="C187" s="252"/>
      <c r="D187" s="252"/>
      <c r="E187" s="265"/>
      <c r="F187" s="252"/>
      <c r="G187" s="252"/>
      <c r="H187" s="265"/>
    </row>
    <row r="188" spans="3:8" ht="12">
      <c r="C188" s="252"/>
      <c r="D188" s="252"/>
      <c r="E188" s="265"/>
      <c r="F188" s="252"/>
      <c r="G188" s="252"/>
      <c r="H188" s="265"/>
    </row>
    <row r="189" spans="3:8" ht="12">
      <c r="C189" s="252"/>
      <c r="D189" s="252"/>
      <c r="E189" s="265"/>
      <c r="F189" s="252"/>
      <c r="G189" s="252"/>
      <c r="H189" s="265"/>
    </row>
    <row r="190" spans="3:8" ht="12">
      <c r="C190" s="252"/>
      <c r="D190" s="252"/>
      <c r="E190" s="265"/>
      <c r="F190" s="252"/>
      <c r="G190" s="252"/>
      <c r="H190" s="265"/>
    </row>
    <row r="191" spans="3:8" ht="12">
      <c r="C191" s="252"/>
      <c r="D191" s="252"/>
      <c r="E191" s="265"/>
      <c r="F191" s="252"/>
      <c r="G191" s="252"/>
      <c r="H191" s="265"/>
    </row>
    <row r="192" spans="3:8" ht="12">
      <c r="C192" s="252"/>
      <c r="D192" s="252"/>
      <c r="E192" s="265"/>
      <c r="F192" s="252"/>
      <c r="G192" s="252"/>
      <c r="H192" s="265"/>
    </row>
    <row r="193" spans="3:8" ht="12">
      <c r="C193" s="252"/>
      <c r="D193" s="252"/>
      <c r="E193" s="265"/>
      <c r="F193" s="252"/>
      <c r="G193" s="252"/>
      <c r="H193" s="265"/>
    </row>
    <row r="194" spans="3:8" ht="12">
      <c r="C194" s="252"/>
      <c r="D194" s="252"/>
      <c r="E194" s="265"/>
      <c r="F194" s="252"/>
      <c r="G194" s="252"/>
      <c r="H194" s="265"/>
    </row>
    <row r="195" spans="3:8" ht="12">
      <c r="C195" s="252"/>
      <c r="D195" s="252"/>
      <c r="E195" s="265"/>
      <c r="F195" s="252"/>
      <c r="G195" s="252"/>
      <c r="H195" s="265"/>
    </row>
    <row r="196" spans="3:8" ht="12">
      <c r="C196" s="252"/>
      <c r="D196" s="252"/>
      <c r="E196" s="265"/>
      <c r="F196" s="252"/>
      <c r="G196" s="252"/>
      <c r="H196" s="265"/>
    </row>
    <row r="197" spans="3:8" ht="12">
      <c r="C197" s="252"/>
      <c r="D197" s="252"/>
      <c r="E197" s="265"/>
      <c r="F197" s="252"/>
      <c r="G197" s="252"/>
      <c r="H197" s="265"/>
    </row>
    <row r="198" spans="3:8" ht="12">
      <c r="C198" s="252"/>
      <c r="D198" s="252"/>
      <c r="E198" s="265"/>
      <c r="F198" s="252"/>
      <c r="G198" s="252"/>
      <c r="H198" s="265"/>
    </row>
    <row r="199" spans="3:8" ht="12">
      <c r="C199" s="252"/>
      <c r="D199" s="252"/>
      <c r="E199" s="265"/>
      <c r="F199" s="252"/>
      <c r="G199" s="252"/>
      <c r="H199" s="265"/>
    </row>
    <row r="200" spans="3:8" ht="12">
      <c r="C200" s="252"/>
      <c r="D200" s="252"/>
      <c r="E200" s="265"/>
      <c r="F200" s="252"/>
      <c r="G200" s="252"/>
      <c r="H200" s="265"/>
    </row>
    <row r="201" spans="3:8" ht="12">
      <c r="C201" s="252"/>
      <c r="D201" s="252"/>
      <c r="E201" s="265"/>
      <c r="F201" s="252"/>
      <c r="G201" s="252"/>
      <c r="H201" s="265"/>
    </row>
    <row r="202" spans="3:8" ht="12">
      <c r="C202" s="252"/>
      <c r="D202" s="252"/>
      <c r="E202" s="265"/>
      <c r="F202" s="252"/>
      <c r="G202" s="252"/>
      <c r="H202" s="265"/>
    </row>
    <row r="203" spans="3:8" ht="12">
      <c r="C203" s="252"/>
      <c r="D203" s="252"/>
      <c r="E203" s="265"/>
      <c r="F203" s="252"/>
      <c r="G203" s="252"/>
      <c r="H203" s="265"/>
    </row>
    <row r="204" spans="3:8" ht="12">
      <c r="C204" s="252"/>
      <c r="D204" s="252"/>
      <c r="E204" s="265"/>
      <c r="F204" s="252"/>
      <c r="G204" s="252"/>
      <c r="H204" s="265"/>
    </row>
    <row r="205" spans="3:8" ht="12">
      <c r="C205" s="252"/>
      <c r="D205" s="252"/>
      <c r="E205" s="265"/>
      <c r="F205" s="252"/>
      <c r="G205" s="252"/>
      <c r="H205" s="265"/>
    </row>
    <row r="206" spans="3:8" ht="12">
      <c r="C206" s="252"/>
      <c r="D206" s="252"/>
      <c r="E206" s="265"/>
      <c r="F206" s="252"/>
      <c r="G206" s="252"/>
      <c r="H206" s="265"/>
    </row>
    <row r="207" spans="3:8" ht="12">
      <c r="C207" s="252"/>
      <c r="D207" s="252"/>
      <c r="E207" s="265"/>
      <c r="F207" s="252"/>
      <c r="G207" s="252"/>
      <c r="H207" s="265"/>
    </row>
    <row r="208" spans="3:8" ht="12">
      <c r="C208" s="252"/>
      <c r="D208" s="252"/>
      <c r="E208" s="265"/>
      <c r="F208" s="252"/>
      <c r="G208" s="252"/>
      <c r="H208" s="265"/>
    </row>
    <row r="209" spans="3:8" ht="12">
      <c r="C209" s="252"/>
      <c r="D209" s="252"/>
      <c r="E209" s="265"/>
      <c r="F209" s="252"/>
      <c r="G209" s="252"/>
      <c r="H209" s="265"/>
    </row>
    <row r="210" spans="3:8" ht="12">
      <c r="C210" s="252"/>
      <c r="D210" s="252"/>
      <c r="E210" s="265"/>
      <c r="F210" s="252"/>
      <c r="G210" s="252"/>
      <c r="H210" s="265"/>
    </row>
    <row r="211" spans="3:8" ht="12">
      <c r="C211" s="252"/>
      <c r="D211" s="252"/>
      <c r="E211" s="265"/>
      <c r="F211" s="252"/>
      <c r="G211" s="252"/>
      <c r="H211" s="265"/>
    </row>
    <row r="212" spans="3:8" ht="12">
      <c r="C212" s="252"/>
      <c r="D212" s="252"/>
      <c r="E212" s="265"/>
      <c r="F212" s="252"/>
      <c r="G212" s="252"/>
      <c r="H212" s="265"/>
    </row>
    <row r="213" spans="3:8" ht="12">
      <c r="C213" s="252"/>
      <c r="D213" s="252"/>
      <c r="E213" s="265"/>
      <c r="F213" s="252"/>
      <c r="G213" s="252"/>
      <c r="H213" s="265"/>
    </row>
    <row r="214" spans="3:8" ht="12">
      <c r="C214" s="252"/>
      <c r="D214" s="252"/>
      <c r="E214" s="265"/>
      <c r="F214" s="252"/>
      <c r="G214" s="252"/>
      <c r="H214" s="265"/>
    </row>
    <row r="215" spans="3:8" ht="12">
      <c r="C215" s="252"/>
      <c r="D215" s="252"/>
      <c r="E215" s="265"/>
      <c r="F215" s="252"/>
      <c r="G215" s="252"/>
      <c r="H215" s="265"/>
    </row>
    <row r="216" spans="3:8" ht="12">
      <c r="C216" s="252"/>
      <c r="D216" s="252"/>
      <c r="E216" s="265"/>
      <c r="F216" s="252"/>
      <c r="G216" s="252"/>
      <c r="H216" s="265"/>
    </row>
    <row r="217" spans="3:8" ht="12">
      <c r="C217" s="252"/>
      <c r="D217" s="252"/>
      <c r="E217" s="265"/>
      <c r="F217" s="252"/>
      <c r="G217" s="252"/>
      <c r="H217" s="265"/>
    </row>
    <row r="218" spans="3:8" ht="12">
      <c r="C218" s="252"/>
      <c r="D218" s="252"/>
      <c r="E218" s="265"/>
      <c r="F218" s="252"/>
      <c r="G218" s="252"/>
      <c r="H218" s="265"/>
    </row>
    <row r="219" spans="3:8" ht="12">
      <c r="C219" s="252"/>
      <c r="D219" s="252"/>
      <c r="E219" s="265"/>
      <c r="F219" s="252"/>
      <c r="G219" s="252"/>
      <c r="H219" s="265"/>
    </row>
    <row r="220" spans="3:8" ht="12">
      <c r="C220" s="252"/>
      <c r="D220" s="252"/>
      <c r="E220" s="265"/>
      <c r="F220" s="252"/>
      <c r="G220" s="252"/>
      <c r="H220" s="265"/>
    </row>
    <row r="221" spans="3:8" ht="12">
      <c r="C221" s="252"/>
      <c r="D221" s="252"/>
      <c r="E221" s="265"/>
      <c r="F221" s="252"/>
      <c r="G221" s="252"/>
      <c r="H221" s="265"/>
    </row>
    <row r="222" spans="3:5" ht="12">
      <c r="C222" s="252"/>
      <c r="D222" s="252"/>
      <c r="E222" s="265"/>
    </row>
    <row r="223" spans="3:5" ht="12">
      <c r="C223" s="252"/>
      <c r="D223" s="252"/>
      <c r="E223" s="265"/>
    </row>
    <row r="224" spans="3:5" ht="12">
      <c r="C224" s="252"/>
      <c r="D224" s="252"/>
      <c r="E224" s="265"/>
    </row>
    <row r="225" spans="3:5" ht="12">
      <c r="C225" s="252"/>
      <c r="D225" s="252"/>
      <c r="E225" s="265"/>
    </row>
    <row r="226" spans="3:5" ht="12">
      <c r="C226" s="252"/>
      <c r="D226" s="252"/>
      <c r="E226" s="265"/>
    </row>
    <row r="227" spans="3:5" ht="12">
      <c r="C227" s="252"/>
      <c r="D227" s="252"/>
      <c r="E227" s="265"/>
    </row>
    <row r="228" spans="3:5" ht="12">
      <c r="C228" s="252"/>
      <c r="D228" s="252"/>
      <c r="E228" s="265"/>
    </row>
    <row r="229" spans="3:5" ht="12">
      <c r="C229" s="252"/>
      <c r="D229" s="252"/>
      <c r="E229" s="265"/>
    </row>
    <row r="230" spans="3:5" ht="12">
      <c r="C230" s="252"/>
      <c r="D230" s="252"/>
      <c r="E230" s="265"/>
    </row>
  </sheetData>
  <sheetProtection selectLockedCells="1" selectUnlockedCells="1"/>
  <mergeCells count="2">
    <mergeCell ref="C3:D3"/>
    <mergeCell ref="F3:G3"/>
  </mergeCells>
  <printOptions/>
  <pageMargins left="0.19652777777777777" right="0.19652777777777777" top="0.5902777777777778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2"/>
  <sheetViews>
    <sheetView workbookViewId="0" topLeftCell="A1">
      <selection activeCell="D6" sqref="D6"/>
    </sheetView>
  </sheetViews>
  <sheetFormatPr defaultColWidth="9.140625" defaultRowHeight="12.75"/>
  <cols>
    <col min="1" max="1" width="47.8515625" style="252" customWidth="1"/>
    <col min="2" max="11" width="12.8515625" style="253" customWidth="1"/>
    <col min="12" max="12" width="3.8515625" style="253" customWidth="1"/>
    <col min="13" max="21" width="12.8515625" style="253" customWidth="1"/>
    <col min="22" max="22" width="13.57421875" style="292" customWidth="1"/>
    <col min="23" max="16384" width="9.140625" style="292" customWidth="1"/>
  </cols>
  <sheetData>
    <row r="1" spans="1:21" s="294" customFormat="1" ht="12">
      <c r="A1" s="317" t="s">
        <v>143</v>
      </c>
      <c r="B1" s="264"/>
      <c r="C1" s="264"/>
      <c r="D1" s="264"/>
      <c r="E1" s="264"/>
      <c r="F1" s="264"/>
      <c r="G1" s="264"/>
      <c r="H1" s="264"/>
      <c r="I1" s="264"/>
      <c r="J1" s="264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</row>
    <row r="2" spans="1:21" s="294" customFormat="1" ht="12">
      <c r="A2" s="257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</row>
    <row r="3" spans="1:22" s="294" customFormat="1" ht="12" customHeight="1">
      <c r="A3" s="257"/>
      <c r="B3" s="258" t="s">
        <v>419</v>
      </c>
      <c r="C3" s="258"/>
      <c r="D3" s="258" t="s">
        <v>420</v>
      </c>
      <c r="E3" s="258" t="s">
        <v>421</v>
      </c>
      <c r="F3" s="258" t="s">
        <v>422</v>
      </c>
      <c r="G3" s="258" t="s">
        <v>421</v>
      </c>
      <c r="H3" s="258" t="s">
        <v>423</v>
      </c>
      <c r="I3" s="258" t="s">
        <v>421</v>
      </c>
      <c r="J3" s="258" t="s">
        <v>424</v>
      </c>
      <c r="K3" s="258" t="s">
        <v>421</v>
      </c>
      <c r="L3" s="293"/>
      <c r="M3" s="258" t="s">
        <v>415</v>
      </c>
      <c r="N3" s="258"/>
      <c r="O3" s="258" t="s">
        <v>421</v>
      </c>
      <c r="P3" s="258" t="s">
        <v>421</v>
      </c>
      <c r="Q3" s="258" t="s">
        <v>425</v>
      </c>
      <c r="R3" s="258" t="s">
        <v>421</v>
      </c>
      <c r="S3" s="258" t="s">
        <v>426</v>
      </c>
      <c r="T3" s="258" t="s">
        <v>421</v>
      </c>
      <c r="U3" s="258" t="s">
        <v>424</v>
      </c>
      <c r="V3" s="258" t="s">
        <v>421</v>
      </c>
    </row>
    <row r="4" spans="1:22" ht="42" customHeight="1">
      <c r="A4" s="319" t="s">
        <v>385</v>
      </c>
      <c r="B4" s="261" t="s">
        <v>387</v>
      </c>
      <c r="C4" s="261" t="s">
        <v>388</v>
      </c>
      <c r="D4" s="261" t="s">
        <v>387</v>
      </c>
      <c r="E4" s="261" t="s">
        <v>388</v>
      </c>
      <c r="F4" s="261" t="s">
        <v>387</v>
      </c>
      <c r="G4" s="261" t="s">
        <v>388</v>
      </c>
      <c r="H4" s="261" t="s">
        <v>387</v>
      </c>
      <c r="I4" s="261" t="s">
        <v>388</v>
      </c>
      <c r="J4" s="261" t="s">
        <v>387</v>
      </c>
      <c r="K4" s="261" t="s">
        <v>388</v>
      </c>
      <c r="L4" s="343"/>
      <c r="M4" s="261" t="s">
        <v>387</v>
      </c>
      <c r="N4" s="261" t="s">
        <v>388</v>
      </c>
      <c r="O4" s="261" t="s">
        <v>387</v>
      </c>
      <c r="P4" s="261" t="s">
        <v>388</v>
      </c>
      <c r="Q4" s="261" t="s">
        <v>387</v>
      </c>
      <c r="R4" s="261" t="s">
        <v>388</v>
      </c>
      <c r="S4" s="261" t="s">
        <v>387</v>
      </c>
      <c r="T4" s="261" t="s">
        <v>388</v>
      </c>
      <c r="U4" s="261" t="s">
        <v>387</v>
      </c>
      <c r="V4" s="261" t="s">
        <v>388</v>
      </c>
    </row>
    <row r="5" spans="1:21" ht="12">
      <c r="A5" s="296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</row>
    <row r="6" spans="1:22" ht="12">
      <c r="A6" s="297" t="s">
        <v>390</v>
      </c>
      <c r="B6" s="282">
        <v>351679</v>
      </c>
      <c r="C6" s="282">
        <v>191</v>
      </c>
      <c r="D6" s="282" t="e">
        <f>+#REF!</f>
        <v>#REF!</v>
      </c>
      <c r="E6" s="282" t="e">
        <f>+#REF!</f>
        <v>#REF!</v>
      </c>
      <c r="F6" s="282">
        <f>+'CE IAS 3Q '!C6</f>
        <v>0</v>
      </c>
      <c r="G6" s="282">
        <f>+'CE IAS 3Q '!D6</f>
        <v>0</v>
      </c>
      <c r="H6" s="282">
        <f>+'CE IAS 4Q'!C6</f>
        <v>0</v>
      </c>
      <c r="I6" s="282">
        <f>+'CE IAS 4Q'!D6</f>
        <v>0</v>
      </c>
      <c r="J6" s="282" t="e">
        <f>+B6+D6+F6+H6</f>
        <v>#REF!</v>
      </c>
      <c r="K6" s="282" t="e">
        <f>+C6+E6+G6+I6</f>
        <v>#REF!</v>
      </c>
      <c r="L6" s="282"/>
      <c r="M6" s="282">
        <v>340564</v>
      </c>
      <c r="N6" s="282"/>
      <c r="O6" s="282">
        <v>480255</v>
      </c>
      <c r="P6" s="282">
        <v>215</v>
      </c>
      <c r="Q6" s="282">
        <v>355482</v>
      </c>
      <c r="R6" s="282">
        <v>543</v>
      </c>
      <c r="S6" s="282">
        <v>309050</v>
      </c>
      <c r="T6" s="282">
        <v>-47</v>
      </c>
      <c r="U6" s="282">
        <f>+M6+O6+Q6+S6</f>
        <v>1485351</v>
      </c>
      <c r="V6" s="282">
        <f>+N6+P6+R6+T6</f>
        <v>711</v>
      </c>
    </row>
    <row r="7" spans="1:21" s="292" customFormat="1" ht="12">
      <c r="A7" s="297"/>
      <c r="B7" s="282"/>
      <c r="C7" s="282"/>
      <c r="D7" s="282"/>
      <c r="E7" s="282"/>
      <c r="F7" s="282"/>
      <c r="G7" s="282"/>
      <c r="H7" s="282"/>
      <c r="I7" s="282"/>
      <c r="J7" s="282"/>
      <c r="L7" s="282"/>
      <c r="M7" s="282"/>
      <c r="N7" s="282"/>
      <c r="O7" s="282"/>
      <c r="P7" s="282"/>
      <c r="Q7" s="282"/>
      <c r="R7" s="282"/>
      <c r="S7" s="282"/>
      <c r="T7" s="282"/>
      <c r="U7" s="282"/>
    </row>
    <row r="8" spans="1:22" ht="12">
      <c r="A8" s="323" t="s">
        <v>391</v>
      </c>
      <c r="B8" s="252">
        <v>211901</v>
      </c>
      <c r="C8" s="252">
        <v>7674</v>
      </c>
      <c r="D8" s="252" t="e">
        <f>+#REF!</f>
        <v>#REF!</v>
      </c>
      <c r="E8" s="252" t="e">
        <f>+#REF!</f>
        <v>#REF!</v>
      </c>
      <c r="F8" s="252">
        <f>+'CE IAS 3Q '!C8</f>
        <v>0</v>
      </c>
      <c r="G8" s="252">
        <f>+'CE IAS 3Q '!D8</f>
        <v>0</v>
      </c>
      <c r="H8" s="252">
        <f>+'CE IAS 4Q'!C8</f>
        <v>0</v>
      </c>
      <c r="I8" s="252">
        <f>+'CE IAS 4Q'!D8</f>
        <v>0</v>
      </c>
      <c r="J8" s="252" t="e">
        <f>+B8+D8+F8+H8</f>
        <v>#REF!</v>
      </c>
      <c r="K8" s="252" t="e">
        <f>+C8+E8+G8+I8</f>
        <v>#REF!</v>
      </c>
      <c r="L8" s="252"/>
      <c r="M8" s="252">
        <v>202030</v>
      </c>
      <c r="N8" s="252">
        <v>6169</v>
      </c>
      <c r="O8" s="252">
        <v>272858</v>
      </c>
      <c r="P8" s="252">
        <v>15321</v>
      </c>
      <c r="Q8" s="252">
        <v>207881</v>
      </c>
      <c r="R8" s="252">
        <v>11545</v>
      </c>
      <c r="S8" s="252">
        <v>198306</v>
      </c>
      <c r="T8" s="252">
        <v>7549</v>
      </c>
      <c r="U8" s="252">
        <f>+M8+O8+Q8+S8</f>
        <v>881075</v>
      </c>
      <c r="V8" s="252">
        <f>+N8+P8+R8+T8</f>
        <v>40584</v>
      </c>
    </row>
    <row r="9" spans="1:22" ht="12">
      <c r="A9" s="323" t="s">
        <v>392</v>
      </c>
      <c r="B9" s="252">
        <v>64873</v>
      </c>
      <c r="C9" s="252">
        <v>999</v>
      </c>
      <c r="D9" s="252" t="e">
        <f>+#REF!</f>
        <v>#REF!</v>
      </c>
      <c r="E9" s="252" t="e">
        <f>+#REF!</f>
        <v>#REF!</v>
      </c>
      <c r="F9" s="252">
        <f>+'CE IAS 3Q '!C9</f>
        <v>0</v>
      </c>
      <c r="G9" s="252">
        <f>+'CE IAS 3Q '!D9</f>
        <v>0</v>
      </c>
      <c r="H9" s="252">
        <f>+'CE IAS 4Q'!C9</f>
        <v>0</v>
      </c>
      <c r="I9" s="252">
        <f>+'CE IAS 4Q'!D9</f>
        <v>0</v>
      </c>
      <c r="J9" s="252" t="e">
        <f>+B9+D9+F9+H9</f>
        <v>#REF!</v>
      </c>
      <c r="K9" s="252" t="e">
        <f>+C9+E9+G9+I9</f>
        <v>#REF!</v>
      </c>
      <c r="L9" s="252"/>
      <c r="M9" s="252">
        <v>62673</v>
      </c>
      <c r="N9" s="252">
        <v>553</v>
      </c>
      <c r="O9" s="252">
        <v>74972</v>
      </c>
      <c r="P9" s="252">
        <v>2703</v>
      </c>
      <c r="Q9" s="252">
        <v>65081</v>
      </c>
      <c r="R9" s="252">
        <v>866</v>
      </c>
      <c r="S9" s="252">
        <v>55632</v>
      </c>
      <c r="T9" s="252">
        <v>1935</v>
      </c>
      <c r="U9" s="252">
        <f>+M9+O9+Q9+S9</f>
        <v>258358</v>
      </c>
      <c r="V9" s="252">
        <f>+N9+P9+R9+T9</f>
        <v>6057</v>
      </c>
    </row>
    <row r="10" spans="1:22" ht="12">
      <c r="A10" s="323" t="s">
        <v>393</v>
      </c>
      <c r="B10" s="252">
        <v>64205</v>
      </c>
      <c r="C10" s="252"/>
      <c r="D10" s="252" t="e">
        <f>+#REF!</f>
        <v>#REF!</v>
      </c>
      <c r="E10" s="252" t="e">
        <f>+#REF!</f>
        <v>#REF!</v>
      </c>
      <c r="F10" s="252">
        <f>+'CE IAS 3Q '!C10</f>
        <v>0</v>
      </c>
      <c r="G10" s="252">
        <f>+'CE IAS 3Q '!D10</f>
        <v>0</v>
      </c>
      <c r="H10" s="252">
        <f>+'CE IAS 4Q'!C10</f>
        <v>0</v>
      </c>
      <c r="I10" s="252">
        <f>+'CE IAS 4Q'!D10</f>
        <v>0</v>
      </c>
      <c r="J10" s="252" t="e">
        <f>+B10+D10+F10+H10</f>
        <v>#REF!</v>
      </c>
      <c r="K10" s="252" t="e">
        <f>+C10+E10+G10+I10</f>
        <v>#REF!</v>
      </c>
      <c r="L10" s="252"/>
      <c r="M10" s="252">
        <v>62200</v>
      </c>
      <c r="N10" s="252"/>
      <c r="O10" s="252">
        <v>70251</v>
      </c>
      <c r="P10" s="252">
        <v>0</v>
      </c>
      <c r="Q10" s="252">
        <v>55261</v>
      </c>
      <c r="R10" s="252">
        <v>0</v>
      </c>
      <c r="S10" s="252">
        <v>52403</v>
      </c>
      <c r="T10" s="252">
        <v>0</v>
      </c>
      <c r="U10" s="252">
        <f>+M10+O10+Q10+S10</f>
        <v>240115</v>
      </c>
      <c r="V10" s="252">
        <f>+N10+P10+R10+T10</f>
        <v>0</v>
      </c>
    </row>
    <row r="11" spans="1:22" ht="12">
      <c r="A11" s="323" t="s">
        <v>394</v>
      </c>
      <c r="B11" s="252">
        <v>9093</v>
      </c>
      <c r="C11" s="252"/>
      <c r="D11" s="252" t="e">
        <f>+#REF!</f>
        <v>#REF!</v>
      </c>
      <c r="E11" s="252" t="e">
        <f>+#REF!</f>
        <v>#REF!</v>
      </c>
      <c r="F11" s="252">
        <f>+'CE IAS 3Q '!C11</f>
        <v>0</v>
      </c>
      <c r="G11" s="252">
        <f>+'CE IAS 3Q '!D11</f>
        <v>0</v>
      </c>
      <c r="H11" s="252">
        <f>+'CE IAS 4Q'!C11</f>
        <v>0</v>
      </c>
      <c r="I11" s="252">
        <f>+'CE IAS 4Q'!D11</f>
        <v>0</v>
      </c>
      <c r="J11" s="252" t="e">
        <f>+B11+D11+F11+H11</f>
        <v>#REF!</v>
      </c>
      <c r="K11" s="252" t="e">
        <f>+C11+E11+G11+I11</f>
        <v>#REF!</v>
      </c>
      <c r="L11" s="252"/>
      <c r="M11" s="252">
        <v>9168</v>
      </c>
      <c r="N11" s="252"/>
      <c r="O11" s="252">
        <v>9553</v>
      </c>
      <c r="P11" s="252">
        <v>0</v>
      </c>
      <c r="Q11" s="252">
        <v>8327</v>
      </c>
      <c r="R11" s="252">
        <v>0</v>
      </c>
      <c r="S11" s="252">
        <v>8831</v>
      </c>
      <c r="T11" s="252">
        <v>0</v>
      </c>
      <c r="U11" s="252">
        <f>+M11+O11+Q11+S11</f>
        <v>35879</v>
      </c>
      <c r="V11" s="252">
        <f>+N11+P11+R11+T11</f>
        <v>0</v>
      </c>
    </row>
    <row r="12" spans="1:22" ht="12">
      <c r="A12" s="323" t="s">
        <v>395</v>
      </c>
      <c r="B12" s="252">
        <v>12478</v>
      </c>
      <c r="C12" s="252"/>
      <c r="D12" s="252" t="e">
        <f>+#REF!</f>
        <v>#REF!</v>
      </c>
      <c r="E12" s="252" t="e">
        <f>+#REF!</f>
        <v>#REF!</v>
      </c>
      <c r="F12" s="252">
        <f>+'CE IAS 3Q '!C12</f>
        <v>0</v>
      </c>
      <c r="G12" s="252">
        <f>+'CE IAS 3Q '!D12</f>
        <v>0</v>
      </c>
      <c r="H12" s="252">
        <f>+'CE IAS 4Q'!C12</f>
        <v>0</v>
      </c>
      <c r="I12" s="252">
        <f>+'CE IAS 4Q'!D12</f>
        <v>0</v>
      </c>
      <c r="J12" s="252" t="e">
        <f>+B12+D12+F12+H12</f>
        <v>#REF!</v>
      </c>
      <c r="K12" s="252" t="e">
        <f>+C12+E12+G12+I12</f>
        <v>#REF!</v>
      </c>
      <c r="L12" s="252"/>
      <c r="M12" s="252">
        <v>11295</v>
      </c>
      <c r="N12" s="252"/>
      <c r="O12" s="252">
        <v>12935</v>
      </c>
      <c r="P12" s="252">
        <v>0</v>
      </c>
      <c r="Q12" s="252">
        <v>12910</v>
      </c>
      <c r="R12" s="252">
        <v>0</v>
      </c>
      <c r="S12" s="252">
        <v>12987</v>
      </c>
      <c r="T12" s="252">
        <v>0</v>
      </c>
      <c r="U12" s="252">
        <f>+M12+O12+Q12+S12</f>
        <v>50127</v>
      </c>
      <c r="V12" s="252">
        <f>+N12+P12+R12+T12</f>
        <v>0</v>
      </c>
    </row>
    <row r="13" spans="1:22" ht="12">
      <c r="A13" s="323" t="s">
        <v>396</v>
      </c>
      <c r="B13" s="252">
        <v>26279</v>
      </c>
      <c r="C13" s="252">
        <v>182</v>
      </c>
      <c r="D13" s="252" t="e">
        <f>+#REF!</f>
        <v>#REF!</v>
      </c>
      <c r="E13" s="252" t="e">
        <f>+#REF!</f>
        <v>#REF!</v>
      </c>
      <c r="F13" s="252">
        <f>+'CE IAS 3Q '!C13</f>
        <v>0</v>
      </c>
      <c r="G13" s="252">
        <f>+'CE IAS 3Q '!D13</f>
        <v>0</v>
      </c>
      <c r="H13" s="252">
        <f>+'CE IAS 4Q'!C13</f>
        <v>0</v>
      </c>
      <c r="I13" s="252">
        <f>+'CE IAS 4Q'!D13</f>
        <v>0</v>
      </c>
      <c r="J13" s="252" t="e">
        <f>+B13+D13+F13+H13</f>
        <v>#REF!</v>
      </c>
      <c r="K13" s="252" t="e">
        <f>+C13+E13+G13+I13</f>
        <v>#REF!</v>
      </c>
      <c r="L13" s="252"/>
      <c r="M13" s="252">
        <v>23477</v>
      </c>
      <c r="N13" s="252">
        <v>404</v>
      </c>
      <c r="O13" s="252">
        <v>35636</v>
      </c>
      <c r="P13" s="252">
        <v>549</v>
      </c>
      <c r="Q13" s="252">
        <v>28765</v>
      </c>
      <c r="R13" s="252">
        <v>356</v>
      </c>
      <c r="S13" s="252">
        <v>33250</v>
      </c>
      <c r="T13" s="252">
        <v>1970</v>
      </c>
      <c r="U13" s="252">
        <f>+M13+O13+Q13+S13</f>
        <v>121128</v>
      </c>
      <c r="V13" s="252">
        <f>+N13+P13+R13+T13</f>
        <v>3279</v>
      </c>
    </row>
    <row r="14" spans="1:22" ht="12">
      <c r="A14" s="323" t="s">
        <v>397</v>
      </c>
      <c r="B14" s="252">
        <v>3255</v>
      </c>
      <c r="C14" s="252"/>
      <c r="D14" s="252" t="e">
        <f>+#REF!</f>
        <v>#REF!</v>
      </c>
      <c r="E14" s="252" t="e">
        <f>+#REF!</f>
        <v>#REF!</v>
      </c>
      <c r="F14" s="252">
        <f>+'CE IAS 3Q '!C14</f>
        <v>0</v>
      </c>
      <c r="G14" s="252">
        <f>+'CE IAS 3Q '!D14</f>
        <v>0</v>
      </c>
      <c r="H14" s="252">
        <f>+'CE IAS 4Q'!C14</f>
        <v>0</v>
      </c>
      <c r="I14" s="252">
        <f>+'CE IAS 4Q'!D14</f>
        <v>0</v>
      </c>
      <c r="J14" s="252" t="e">
        <f>+B14+D14+F14+H14</f>
        <v>#REF!</v>
      </c>
      <c r="K14" s="252" t="e">
        <f>+C14+E14+G14+I14</f>
        <v>#REF!</v>
      </c>
      <c r="L14" s="252"/>
      <c r="M14" s="252">
        <v>5344</v>
      </c>
      <c r="N14" s="252">
        <v>82</v>
      </c>
      <c r="O14" s="252">
        <v>12076</v>
      </c>
      <c r="P14" s="252">
        <v>-56</v>
      </c>
      <c r="Q14" s="252">
        <v>1219</v>
      </c>
      <c r="R14" s="252">
        <v>6</v>
      </c>
      <c r="S14" s="252">
        <v>11182</v>
      </c>
      <c r="T14" s="252">
        <v>11</v>
      </c>
      <c r="U14" s="252">
        <f>+M14+O14+Q14+S14</f>
        <v>29821</v>
      </c>
      <c r="V14" s="252">
        <f>+N14+P14+R14+T14</f>
        <v>43</v>
      </c>
    </row>
    <row r="15" spans="1:22" ht="12">
      <c r="A15" s="298" t="s">
        <v>398</v>
      </c>
      <c r="B15" s="298">
        <f>+B6-B8-B9-B10-B11-B12+B13-B14</f>
        <v>12153</v>
      </c>
      <c r="C15" s="298"/>
      <c r="D15" s="298" t="e">
        <f>+D6-D8-D9-D10-D11-D12+D13-D14</f>
        <v>#REF!</v>
      </c>
      <c r="E15" s="298"/>
      <c r="F15" s="298">
        <f>+F6-F8-F9-F10-F11-F12+F13-F14</f>
        <v>0</v>
      </c>
      <c r="G15" s="298"/>
      <c r="H15" s="298">
        <f>+H6-H8-H9-H10-H11-H12+H13-H14</f>
        <v>0</v>
      </c>
      <c r="I15" s="298"/>
      <c r="J15" s="298" t="e">
        <f>+J6-J8-J9-J10-J11-J12+J13-J14</f>
        <v>#REF!</v>
      </c>
      <c r="K15" s="298"/>
      <c r="L15" s="298"/>
      <c r="M15" s="298">
        <v>11331</v>
      </c>
      <c r="N15" s="298"/>
      <c r="O15" s="298">
        <v>63246</v>
      </c>
      <c r="P15" s="298"/>
      <c r="Q15" s="298">
        <v>33568</v>
      </c>
      <c r="R15" s="298"/>
      <c r="S15" s="298">
        <v>2959</v>
      </c>
      <c r="T15" s="298"/>
      <c r="U15" s="298">
        <f>+U6-U8-U9-U10-U11-U12+U13-U14</f>
        <v>111104</v>
      </c>
      <c r="V15" s="298"/>
    </row>
    <row r="16" spans="2:21" ht="12">
      <c r="B16" s="252"/>
      <c r="C16" s="252"/>
      <c r="D16" s="252"/>
      <c r="E16" s="252"/>
      <c r="F16" s="252"/>
      <c r="G16" s="252"/>
      <c r="H16" s="252"/>
      <c r="I16" s="252"/>
      <c r="J16" s="252"/>
      <c r="K16" s="292"/>
      <c r="L16" s="252"/>
      <c r="M16" s="252"/>
      <c r="N16" s="252"/>
      <c r="O16" s="252"/>
      <c r="P16" s="252"/>
      <c r="Q16" s="252"/>
      <c r="R16" s="252"/>
      <c r="S16" s="252"/>
      <c r="T16" s="252"/>
      <c r="U16" s="252"/>
    </row>
    <row r="17" spans="1:22" ht="12">
      <c r="A17" s="252" t="s">
        <v>399</v>
      </c>
      <c r="B17" s="252"/>
      <c r="C17" s="252"/>
      <c r="D17" s="252" t="e">
        <f>+#REF!</f>
        <v>#REF!</v>
      </c>
      <c r="E17" s="252" t="e">
        <f>+#REF!</f>
        <v>#REF!</v>
      </c>
      <c r="F17" s="252">
        <f>+'CE IAS 3Q '!C17</f>
        <v>0</v>
      </c>
      <c r="G17" s="252">
        <f>+'CE IAS 3Q '!D17</f>
        <v>0</v>
      </c>
      <c r="H17" s="252">
        <f>+'CE IAS 4Q'!C17</f>
        <v>0</v>
      </c>
      <c r="I17" s="252">
        <f>+'CE IAS 4Q'!D17</f>
        <v>0</v>
      </c>
      <c r="J17" s="252" t="e">
        <f>+B17+D17+F17+H17</f>
        <v>#REF!</v>
      </c>
      <c r="K17" s="252" t="e">
        <f>+C17+E17+G17+I17</f>
        <v>#REF!</v>
      </c>
      <c r="L17" s="252"/>
      <c r="M17" s="252"/>
      <c r="N17" s="252"/>
      <c r="O17" s="252">
        <v>0</v>
      </c>
      <c r="P17" s="252">
        <v>0</v>
      </c>
      <c r="Q17" s="252">
        <v>11</v>
      </c>
      <c r="R17" s="252">
        <v>0</v>
      </c>
      <c r="S17" s="252">
        <v>5241</v>
      </c>
      <c r="T17" s="252">
        <v>0</v>
      </c>
      <c r="U17" s="252">
        <f>+M17+O17+Q17+S17</f>
        <v>5252</v>
      </c>
      <c r="V17" s="252">
        <f>+N17+P17+R17+T17</f>
        <v>0</v>
      </c>
    </row>
    <row r="18" spans="1:22" ht="12">
      <c r="A18" s="327" t="s">
        <v>400</v>
      </c>
      <c r="B18" s="252">
        <v>1126</v>
      </c>
      <c r="C18" s="252"/>
      <c r="D18" s="252" t="e">
        <f>+#REF!</f>
        <v>#REF!</v>
      </c>
      <c r="E18" s="252" t="e">
        <f>+#REF!</f>
        <v>#REF!</v>
      </c>
      <c r="F18" s="252">
        <f>+'CE IAS 3Q '!C18</f>
        <v>0</v>
      </c>
      <c r="G18" s="252">
        <f>+'CE IAS 3Q '!D18</f>
        <v>0</v>
      </c>
      <c r="H18" s="252">
        <f>+'CE IAS 4Q'!C18</f>
        <v>0</v>
      </c>
      <c r="I18" s="252">
        <f>+'CE IAS 4Q'!D18</f>
        <v>0</v>
      </c>
      <c r="J18" s="252" t="e">
        <f>+B18+D18+F18+H18</f>
        <v>#REF!</v>
      </c>
      <c r="K18" s="252" t="e">
        <f>+C18+E18+G18+I18</f>
        <v>#REF!</v>
      </c>
      <c r="L18" s="252"/>
      <c r="M18" s="252">
        <v>679</v>
      </c>
      <c r="N18" s="252"/>
      <c r="O18" s="252">
        <v>541</v>
      </c>
      <c r="P18" s="252">
        <v>0</v>
      </c>
      <c r="Q18" s="252">
        <v>707</v>
      </c>
      <c r="R18" s="252">
        <v>3</v>
      </c>
      <c r="S18" s="252">
        <v>964</v>
      </c>
      <c r="T18" s="252">
        <v>0</v>
      </c>
      <c r="U18" s="252">
        <f>+M18+O18+Q18+S18</f>
        <v>2891</v>
      </c>
      <c r="V18" s="252">
        <f>+N18+P18+R18+T18</f>
        <v>3</v>
      </c>
    </row>
    <row r="19" spans="1:22" ht="12">
      <c r="A19" s="327" t="s">
        <v>401</v>
      </c>
      <c r="B19" s="252">
        <v>7209</v>
      </c>
      <c r="C19" s="252">
        <v>28</v>
      </c>
      <c r="D19" s="252" t="e">
        <f>+#REF!</f>
        <v>#REF!</v>
      </c>
      <c r="E19" s="252" t="e">
        <f>+#REF!</f>
        <v>#REF!</v>
      </c>
      <c r="F19" s="252">
        <f>+'CE IAS 3Q '!C19</f>
        <v>0</v>
      </c>
      <c r="G19" s="252">
        <f>+'CE IAS 3Q '!D19</f>
        <v>0</v>
      </c>
      <c r="H19" s="252">
        <f>+'CE IAS 4Q'!C19</f>
        <v>0</v>
      </c>
      <c r="I19" s="252">
        <f>+'CE IAS 4Q'!D19</f>
        <v>0</v>
      </c>
      <c r="J19" s="252" t="e">
        <f>+B19+D19+F19+H19</f>
        <v>#REF!</v>
      </c>
      <c r="K19" s="252" t="e">
        <f>+C19+E19+G19+I19</f>
        <v>#REF!</v>
      </c>
      <c r="L19" s="252"/>
      <c r="M19" s="252">
        <v>7262</v>
      </c>
      <c r="N19" s="252">
        <v>12</v>
      </c>
      <c r="O19" s="252">
        <v>7320</v>
      </c>
      <c r="P19" s="252">
        <v>31</v>
      </c>
      <c r="Q19" s="252">
        <v>6817</v>
      </c>
      <c r="R19" s="252">
        <v>61</v>
      </c>
      <c r="S19" s="252">
        <v>12506</v>
      </c>
      <c r="T19" s="252">
        <v>40</v>
      </c>
      <c r="U19" s="252">
        <f>+M19+O19+Q19+S19</f>
        <v>33905</v>
      </c>
      <c r="V19" s="252">
        <f>+N19+P19+R19+T19</f>
        <v>144</v>
      </c>
    </row>
    <row r="20" spans="1:22" ht="12">
      <c r="A20" s="328" t="s">
        <v>402</v>
      </c>
      <c r="B20" s="252">
        <v>-465</v>
      </c>
      <c r="C20" s="252"/>
      <c r="D20" s="252" t="e">
        <f>+#REF!</f>
        <v>#REF!</v>
      </c>
      <c r="E20" s="252" t="e">
        <f>+#REF!</f>
        <v>#REF!</v>
      </c>
      <c r="F20" s="252">
        <f>+'CE IAS 3Q '!C20</f>
        <v>0</v>
      </c>
      <c r="G20" s="252">
        <f>+'CE IAS 3Q '!D20</f>
        <v>0</v>
      </c>
      <c r="H20" s="252">
        <f>+'CE IAS 4Q'!C20</f>
        <v>0</v>
      </c>
      <c r="I20" s="252">
        <f>+'CE IAS 4Q'!D20</f>
        <v>0</v>
      </c>
      <c r="J20" s="252" t="e">
        <f>+B20+D20+F20+H20</f>
        <v>#REF!</v>
      </c>
      <c r="K20" s="252" t="e">
        <f>+C20+E20+G20+I20</f>
        <v>#REF!</v>
      </c>
      <c r="L20" s="326"/>
      <c r="M20" s="326">
        <v>669</v>
      </c>
      <c r="N20" s="326"/>
      <c r="O20" s="326">
        <v>887</v>
      </c>
      <c r="P20" s="326">
        <v>0</v>
      </c>
      <c r="Q20" s="326">
        <v>-1576</v>
      </c>
      <c r="R20" s="326">
        <v>0</v>
      </c>
      <c r="S20" s="326">
        <v>-1498</v>
      </c>
      <c r="T20" s="326">
        <v>0</v>
      </c>
      <c r="U20" s="252">
        <f>+M20+O20+Q20+S20</f>
        <v>-1518</v>
      </c>
      <c r="V20" s="252">
        <f>+N20+P20+R20+T20</f>
        <v>0</v>
      </c>
    </row>
    <row r="21" spans="1:22" ht="12">
      <c r="A21" s="271" t="s">
        <v>403</v>
      </c>
      <c r="B21" s="271">
        <f>+B15+B17+B18-B19+B20</f>
        <v>5605</v>
      </c>
      <c r="C21" s="271"/>
      <c r="D21" s="271" t="e">
        <f>+D15+D17+D18-D19+D20</f>
        <v>#REF!</v>
      </c>
      <c r="E21" s="271"/>
      <c r="F21" s="271">
        <f>+F15+F17+F18-F19+F20</f>
        <v>0</v>
      </c>
      <c r="G21" s="271"/>
      <c r="H21" s="271">
        <f>+H15+H17+H18-H19+H20</f>
        <v>0</v>
      </c>
      <c r="I21" s="271"/>
      <c r="J21" s="271" t="e">
        <f>+J15+J17+J18-J19+J20</f>
        <v>#REF!</v>
      </c>
      <c r="K21" s="271"/>
      <c r="L21" s="271"/>
      <c r="M21" s="271">
        <v>5417</v>
      </c>
      <c r="N21" s="271"/>
      <c r="O21" s="271">
        <v>57354</v>
      </c>
      <c r="P21" s="271"/>
      <c r="Q21" s="271">
        <v>25893</v>
      </c>
      <c r="R21" s="271"/>
      <c r="S21" s="271">
        <v>-4840</v>
      </c>
      <c r="T21" s="271"/>
      <c r="U21" s="271">
        <f>+U15+U17+U18-U19+U20</f>
        <v>83824</v>
      </c>
      <c r="V21" s="271"/>
    </row>
    <row r="22" spans="2:21" ht="12">
      <c r="B22" s="252"/>
      <c r="C22" s="252"/>
      <c r="D22" s="252"/>
      <c r="E22" s="252"/>
      <c r="F22" s="252"/>
      <c r="G22" s="252"/>
      <c r="H22" s="252"/>
      <c r="I22" s="252"/>
      <c r="J22" s="252"/>
      <c r="K22" s="292"/>
      <c r="L22" s="252"/>
      <c r="M22" s="252"/>
      <c r="N22" s="252"/>
      <c r="O22" s="252"/>
      <c r="P22" s="252"/>
      <c r="Q22" s="252"/>
      <c r="R22" s="252"/>
      <c r="S22" s="252"/>
      <c r="T22" s="252"/>
      <c r="U22" s="252"/>
    </row>
    <row r="23" spans="1:22" ht="12">
      <c r="A23" s="297" t="s">
        <v>404</v>
      </c>
      <c r="B23" s="252">
        <v>2635</v>
      </c>
      <c r="C23" s="252"/>
      <c r="D23" s="282" t="e">
        <f>+#REF!</f>
        <v>#REF!</v>
      </c>
      <c r="E23" s="282" t="e">
        <f>+#REF!</f>
        <v>#REF!</v>
      </c>
      <c r="F23" s="282">
        <f>+'CE IAS 3Q '!C23</f>
        <v>0</v>
      </c>
      <c r="G23" s="282">
        <f>+'CE IAS 3Q '!D23</f>
        <v>0</v>
      </c>
      <c r="H23" s="282" t="e">
        <f>+'CE IAS 4Q'!C23</f>
        <v>#VALUE!</v>
      </c>
      <c r="I23" s="282">
        <f>+'CE IAS 4Q'!D23</f>
        <v>0</v>
      </c>
      <c r="J23" s="252" t="e">
        <f>+B23+D23+F23+H23</f>
        <v>#REF!</v>
      </c>
      <c r="K23" s="252" t="e">
        <f>+C23+E23+G23+I23</f>
        <v>#REF!</v>
      </c>
      <c r="L23" s="282"/>
      <c r="M23" s="282">
        <v>2562</v>
      </c>
      <c r="N23" s="282"/>
      <c r="O23" s="282">
        <v>27129</v>
      </c>
      <c r="P23" s="282">
        <v>0</v>
      </c>
      <c r="Q23" s="282">
        <v>12247</v>
      </c>
      <c r="R23" s="282">
        <v>0</v>
      </c>
      <c r="S23" s="282">
        <v>-955</v>
      </c>
      <c r="T23" s="282">
        <v>0</v>
      </c>
      <c r="U23" s="252">
        <f>+M23+O23+Q23+S23</f>
        <v>40983</v>
      </c>
      <c r="V23" s="252">
        <f>+N23+P23+R23+T23</f>
        <v>0</v>
      </c>
    </row>
    <row r="24" spans="2:21" ht="12">
      <c r="B24" s="252"/>
      <c r="C24" s="252"/>
      <c r="D24" s="252"/>
      <c r="E24" s="252"/>
      <c r="F24" s="252"/>
      <c r="G24" s="252"/>
      <c r="H24" s="252"/>
      <c r="I24" s="252"/>
      <c r="J24" s="252"/>
      <c r="K24" s="292"/>
      <c r="L24" s="252"/>
      <c r="M24" s="252"/>
      <c r="N24" s="252"/>
      <c r="O24" s="252"/>
      <c r="P24" s="252"/>
      <c r="Q24" s="252"/>
      <c r="R24" s="252"/>
      <c r="S24" s="252"/>
      <c r="T24" s="252"/>
      <c r="U24" s="252"/>
    </row>
    <row r="25" spans="1:22" ht="12.75">
      <c r="A25" s="331" t="s">
        <v>405</v>
      </c>
      <c r="B25" s="271">
        <f>+B21-B23</f>
        <v>2970</v>
      </c>
      <c r="C25" s="271"/>
      <c r="D25" s="271" t="e">
        <f>+D21-D23</f>
        <v>#REF!</v>
      </c>
      <c r="E25" s="271"/>
      <c r="F25" s="271">
        <f>+F21-F23</f>
        <v>0</v>
      </c>
      <c r="G25" s="271"/>
      <c r="H25" s="271" t="e">
        <f>+H21-H23</f>
        <v>#VALUE!</v>
      </c>
      <c r="I25" s="271"/>
      <c r="J25" s="271" t="e">
        <f>+J21-J23</f>
        <v>#REF!</v>
      </c>
      <c r="K25" s="271"/>
      <c r="L25" s="271"/>
      <c r="M25" s="271">
        <v>2855</v>
      </c>
      <c r="N25" s="271"/>
      <c r="O25" s="271">
        <v>30225</v>
      </c>
      <c r="P25" s="271"/>
      <c r="Q25" s="271">
        <v>13646</v>
      </c>
      <c r="R25" s="271"/>
      <c r="S25" s="271">
        <v>-3885</v>
      </c>
      <c r="T25" s="271"/>
      <c r="U25" s="271">
        <f>+U21-U23</f>
        <v>42841</v>
      </c>
      <c r="V25" s="271"/>
    </row>
    <row r="26" spans="1:21" s="292" customFormat="1" ht="12">
      <c r="A26" s="300"/>
      <c r="B26" s="270"/>
      <c r="C26" s="270"/>
      <c r="D26" s="270"/>
      <c r="E26" s="270"/>
      <c r="F26" s="270"/>
      <c r="G26" s="270"/>
      <c r="H26" s="270"/>
      <c r="I26" s="270"/>
      <c r="J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</row>
    <row r="27" spans="1:21" s="292" customFormat="1" ht="12.75">
      <c r="A27" s="300" t="s">
        <v>406</v>
      </c>
      <c r="B27" s="265"/>
      <c r="C27" s="265"/>
      <c r="D27" s="270"/>
      <c r="E27" s="270"/>
      <c r="F27" s="270"/>
      <c r="G27" s="270"/>
      <c r="H27" s="270"/>
      <c r="I27" s="270"/>
      <c r="J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</row>
    <row r="28" spans="1:21" s="292" customFormat="1" ht="24">
      <c r="A28" s="334" t="s">
        <v>407</v>
      </c>
      <c r="B28" s="252"/>
      <c r="C28" s="252"/>
      <c r="D28" s="282" t="e">
        <f>+#REF!</f>
        <v>#REF!</v>
      </c>
      <c r="E28" s="282" t="e">
        <f>+#REF!</f>
        <v>#REF!</v>
      </c>
      <c r="F28" s="282">
        <f>+'CE IAS 3Q '!C28</f>
        <v>0</v>
      </c>
      <c r="G28" s="282">
        <f>+'CE IAS 3Q '!D28</f>
        <v>0</v>
      </c>
      <c r="H28" s="282">
        <f>+'CE IAS 4Q'!C28</f>
        <v>0</v>
      </c>
      <c r="I28" s="282">
        <f>+'CE IAS 4Q'!D28</f>
        <v>0</v>
      </c>
      <c r="J28" s="252" t="e">
        <f>+B28+D28+F28+H28</f>
        <v>#REF!</v>
      </c>
      <c r="L28" s="282"/>
      <c r="M28" s="282"/>
      <c r="N28" s="282"/>
      <c r="O28" s="282">
        <v>0</v>
      </c>
      <c r="P28" s="282">
        <v>0</v>
      </c>
      <c r="Q28" s="282">
        <v>0</v>
      </c>
      <c r="R28" s="282">
        <v>0</v>
      </c>
      <c r="S28" s="282">
        <v>0</v>
      </c>
      <c r="T28" s="282">
        <v>0</v>
      </c>
      <c r="U28" s="252">
        <f>+M28+O28+Q28+S28</f>
        <v>0</v>
      </c>
    </row>
    <row r="29" spans="2:21" ht="12">
      <c r="B29" s="252"/>
      <c r="C29" s="252"/>
      <c r="D29" s="252"/>
      <c r="E29" s="252"/>
      <c r="F29" s="252"/>
      <c r="G29" s="252"/>
      <c r="H29" s="252"/>
      <c r="I29" s="252"/>
      <c r="J29" s="252"/>
      <c r="K29" s="292"/>
      <c r="L29" s="252"/>
      <c r="M29" s="252"/>
      <c r="N29" s="252"/>
      <c r="O29" s="252"/>
      <c r="P29" s="252"/>
      <c r="Q29" s="252"/>
      <c r="R29" s="252"/>
      <c r="S29" s="252"/>
      <c r="T29" s="252"/>
      <c r="U29" s="252"/>
    </row>
    <row r="30" spans="1:22" ht="12">
      <c r="A30" s="336" t="s">
        <v>408</v>
      </c>
      <c r="B30" s="271">
        <f>+B25+B28</f>
        <v>2970</v>
      </c>
      <c r="C30" s="271"/>
      <c r="D30" s="271" t="e">
        <f>+D25+D28</f>
        <v>#REF!</v>
      </c>
      <c r="E30" s="271"/>
      <c r="F30" s="271">
        <f>+F25+F28</f>
        <v>0</v>
      </c>
      <c r="G30" s="271"/>
      <c r="H30" s="271" t="e">
        <f>+H25+H28</f>
        <v>#VALUE!</v>
      </c>
      <c r="I30" s="271"/>
      <c r="J30" s="271" t="e">
        <f>+J25+J28</f>
        <v>#REF!</v>
      </c>
      <c r="K30" s="271"/>
      <c r="L30" s="271"/>
      <c r="M30" s="271">
        <v>2855</v>
      </c>
      <c r="N30" s="271"/>
      <c r="O30" s="271">
        <v>30225</v>
      </c>
      <c r="P30" s="271"/>
      <c r="Q30" s="271">
        <v>13646</v>
      </c>
      <c r="R30" s="271"/>
      <c r="S30" s="271">
        <v>-3885</v>
      </c>
      <c r="T30" s="271"/>
      <c r="U30" s="271">
        <f>+U25+U28</f>
        <v>42841</v>
      </c>
      <c r="V30" s="271"/>
    </row>
    <row r="31" spans="1:21" ht="12">
      <c r="A31" s="302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</row>
    <row r="32" spans="1:21" ht="12">
      <c r="A32" s="302" t="s">
        <v>409</v>
      </c>
      <c r="B32" s="270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</row>
    <row r="33" spans="1:21" ht="12">
      <c r="A33" s="282" t="s">
        <v>410</v>
      </c>
      <c r="B33" s="282">
        <f>+B30-B34</f>
        <v>2995</v>
      </c>
      <c r="C33" s="282"/>
      <c r="D33" s="282" t="e">
        <f>+D30-D34</f>
        <v>#REF!</v>
      </c>
      <c r="E33" s="282"/>
      <c r="F33" s="282">
        <f>+F30-F34</f>
        <v>0</v>
      </c>
      <c r="G33" s="282"/>
      <c r="H33" s="282" t="e">
        <f>+H30-H34</f>
        <v>#VALUE!</v>
      </c>
      <c r="I33" s="282"/>
      <c r="J33" s="282" t="e">
        <f>SUM(B33:H33)</f>
        <v>#REF!</v>
      </c>
      <c r="K33" s="282"/>
      <c r="L33" s="282"/>
      <c r="M33" s="282">
        <v>2868</v>
      </c>
      <c r="N33" s="282"/>
      <c r="O33" s="282">
        <v>30165</v>
      </c>
      <c r="P33" s="282"/>
      <c r="Q33" s="282">
        <v>13687</v>
      </c>
      <c r="R33" s="282"/>
      <c r="S33" s="282">
        <v>-3909</v>
      </c>
      <c r="T33" s="282"/>
      <c r="U33" s="282">
        <f>+U30-U34</f>
        <v>42811</v>
      </c>
    </row>
    <row r="34" spans="1:21" ht="12">
      <c r="A34" s="297" t="s">
        <v>411</v>
      </c>
      <c r="B34" s="282">
        <v>-25</v>
      </c>
      <c r="C34" s="282"/>
      <c r="D34" s="282" t="e">
        <f>+#REF!</f>
        <v>#REF!</v>
      </c>
      <c r="E34" s="282"/>
      <c r="F34" s="282">
        <f>+'CE IAS 3Q '!C34</f>
        <v>0</v>
      </c>
      <c r="G34" s="282"/>
      <c r="H34" s="282" t="e">
        <f>+'CE IAS 4Q'!C34</f>
        <v>#VALUE!</v>
      </c>
      <c r="I34" s="282"/>
      <c r="J34" s="282" t="e">
        <f>SUM(B34:H34)</f>
        <v>#REF!</v>
      </c>
      <c r="K34" s="282"/>
      <c r="L34" s="282"/>
      <c r="M34" s="282">
        <v>-13</v>
      </c>
      <c r="N34" s="282"/>
      <c r="O34" s="282">
        <v>60</v>
      </c>
      <c r="P34" s="282"/>
      <c r="Q34" s="282">
        <v>-41</v>
      </c>
      <c r="R34" s="282"/>
      <c r="S34" s="282">
        <v>24</v>
      </c>
      <c r="T34" s="282"/>
      <c r="U34" s="282">
        <f>+M34+O34+Q34+S34</f>
        <v>30</v>
      </c>
    </row>
    <row r="35" spans="1:21" ht="12">
      <c r="A35" s="297"/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</row>
    <row r="36" spans="1:21" ht="12">
      <c r="A36" s="302"/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</row>
    <row r="37" spans="2:21" ht="12"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</row>
    <row r="38" spans="1:21" ht="12">
      <c r="A38" s="252" t="s">
        <v>408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</row>
    <row r="39" spans="2:21" ht="12"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</row>
    <row r="40" spans="2:21" ht="12"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</row>
    <row r="41" spans="2:21" ht="12"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</row>
    <row r="42" spans="2:21" ht="12">
      <c r="B42" s="252"/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</row>
    <row r="43" spans="2:21" ht="12"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</row>
    <row r="44" spans="2:21" ht="12"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</row>
    <row r="45" spans="2:21" ht="12"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</row>
    <row r="46" spans="2:21" ht="12"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</row>
    <row r="47" spans="2:21" ht="12"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</row>
    <row r="48" spans="2:21" ht="12"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R48" s="252"/>
      <c r="S48" s="252"/>
      <c r="T48" s="252"/>
      <c r="U48" s="252"/>
    </row>
    <row r="49" spans="2:21" ht="12"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</row>
    <row r="50" spans="2:21" ht="12"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</row>
    <row r="51" spans="2:21" ht="12"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</row>
    <row r="52" spans="2:21" ht="12"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</row>
    <row r="53" spans="2:21" ht="12"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</row>
    <row r="54" spans="2:21" ht="12"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</row>
    <row r="55" spans="2:21" ht="12"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</row>
    <row r="56" spans="2:21" ht="12"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</row>
    <row r="57" spans="2:21" ht="12"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</row>
    <row r="58" spans="2:21" ht="12"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</row>
    <row r="59" spans="2:21" ht="12"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</row>
    <row r="60" spans="2:21" ht="12"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</row>
    <row r="61" spans="2:21" ht="12"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</row>
    <row r="62" spans="2:21" ht="12"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</row>
    <row r="63" spans="2:21" ht="12"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</row>
    <row r="64" spans="2:21" ht="12"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</row>
    <row r="65" spans="2:21" ht="12"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</row>
    <row r="66" spans="2:21" ht="12"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</row>
    <row r="67" spans="2:21" ht="12"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</row>
    <row r="68" spans="2:21" ht="12"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2"/>
      <c r="T68" s="252"/>
      <c r="U68" s="252"/>
    </row>
    <row r="69" spans="2:21" ht="12"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</row>
    <row r="70" spans="2:21" ht="12"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  <c r="O70" s="252"/>
      <c r="P70" s="252"/>
      <c r="Q70" s="252"/>
      <c r="R70" s="252"/>
      <c r="S70" s="252"/>
      <c r="T70" s="252"/>
      <c r="U70" s="252"/>
    </row>
    <row r="71" spans="2:21" ht="12"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</row>
    <row r="72" spans="2:21" ht="12"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</row>
    <row r="73" spans="2:21" ht="12"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</row>
    <row r="74" spans="2:21" ht="12">
      <c r="B74" s="252"/>
      <c r="C74" s="252"/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2"/>
      <c r="P74" s="252"/>
      <c r="Q74" s="252"/>
      <c r="R74" s="252"/>
      <c r="S74" s="252"/>
      <c r="T74" s="252"/>
      <c r="U74" s="252"/>
    </row>
    <row r="75" spans="2:21" ht="12"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</row>
    <row r="76" spans="2:21" ht="12"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</row>
    <row r="77" spans="2:21" ht="12"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</row>
    <row r="78" spans="2:21" ht="12"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</row>
    <row r="79" spans="2:21" ht="12">
      <c r="B79" s="252"/>
      <c r="C79" s="252"/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</row>
    <row r="80" spans="2:21" ht="12">
      <c r="B80" s="252"/>
      <c r="C80" s="252"/>
      <c r="D80" s="252"/>
      <c r="E80" s="252"/>
      <c r="F80" s="252"/>
      <c r="G80" s="252"/>
      <c r="H80" s="252"/>
      <c r="I80" s="252"/>
      <c r="J80" s="252"/>
      <c r="K80" s="252"/>
      <c r="L80" s="252"/>
      <c r="M80" s="252"/>
      <c r="N80" s="252"/>
      <c r="O80" s="252"/>
      <c r="P80" s="252"/>
      <c r="Q80" s="252"/>
      <c r="R80" s="252"/>
      <c r="S80" s="252"/>
      <c r="T80" s="252"/>
      <c r="U80" s="252"/>
    </row>
    <row r="81" spans="2:21" ht="12"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</row>
    <row r="82" spans="2:21" ht="12"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</row>
    <row r="83" spans="2:21" ht="12"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</row>
    <row r="84" spans="2:21" ht="12"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</row>
    <row r="85" spans="2:21" ht="12"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</row>
    <row r="86" spans="2:21" ht="12"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</row>
    <row r="87" spans="2:21" ht="12"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</row>
    <row r="88" spans="2:21" ht="12"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</row>
    <row r="89" spans="2:21" ht="12"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</row>
    <row r="90" spans="2:21" ht="12"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</row>
    <row r="91" spans="2:21" ht="12"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</row>
    <row r="92" spans="2:21" ht="12">
      <c r="B92" s="252"/>
      <c r="C92" s="252"/>
      <c r="D92" s="252"/>
      <c r="E92" s="252"/>
      <c r="F92" s="252"/>
      <c r="G92" s="252"/>
      <c r="H92" s="252"/>
      <c r="I92" s="252"/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</row>
    <row r="93" spans="2:21" ht="12"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252"/>
      <c r="S93" s="252"/>
      <c r="T93" s="252"/>
      <c r="U93" s="252"/>
    </row>
    <row r="94" spans="2:21" ht="12"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2"/>
      <c r="U94" s="252"/>
    </row>
    <row r="95" spans="2:21" ht="12"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</row>
    <row r="96" spans="2:21" ht="12"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</row>
    <row r="97" spans="2:21" ht="12"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</row>
    <row r="98" spans="2:21" ht="12">
      <c r="B98" s="252"/>
      <c r="C98" s="252"/>
      <c r="D98" s="252"/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2"/>
      <c r="T98" s="252"/>
      <c r="U98" s="252"/>
    </row>
    <row r="99" spans="2:21" ht="12">
      <c r="B99" s="252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2"/>
      <c r="U99" s="252"/>
    </row>
    <row r="100" spans="2:21" ht="12"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</row>
    <row r="101" spans="2:21" ht="12"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</row>
    <row r="102" spans="2:21" ht="12"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2"/>
      <c r="S102" s="252"/>
      <c r="T102" s="252"/>
      <c r="U102" s="252"/>
    </row>
    <row r="103" spans="2:21" ht="12"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2"/>
      <c r="O103" s="252"/>
      <c r="P103" s="252"/>
      <c r="Q103" s="252"/>
      <c r="R103" s="252"/>
      <c r="S103" s="252"/>
      <c r="T103" s="252"/>
      <c r="U103" s="252"/>
    </row>
    <row r="104" spans="2:21" ht="12"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</row>
    <row r="105" spans="2:21" ht="12"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</row>
    <row r="106" spans="2:21" ht="12">
      <c r="B106" s="252"/>
      <c r="C106" s="252"/>
      <c r="D106" s="252"/>
      <c r="E106" s="252"/>
      <c r="F106" s="252"/>
      <c r="G106" s="252"/>
      <c r="H106" s="252"/>
      <c r="I106" s="252"/>
      <c r="J106" s="252"/>
      <c r="K106" s="252"/>
      <c r="L106" s="252"/>
      <c r="M106" s="252"/>
      <c r="N106" s="252"/>
      <c r="O106" s="252"/>
      <c r="P106" s="252"/>
      <c r="Q106" s="252"/>
      <c r="R106" s="252"/>
      <c r="S106" s="252"/>
      <c r="T106" s="252"/>
      <c r="U106" s="252"/>
    </row>
    <row r="107" spans="2:21" ht="12">
      <c r="B107" s="252"/>
      <c r="C107" s="252"/>
      <c r="D107" s="252"/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2"/>
      <c r="T107" s="252"/>
      <c r="U107" s="252"/>
    </row>
    <row r="108" spans="2:21" ht="12">
      <c r="B108" s="252"/>
      <c r="C108" s="252"/>
      <c r="D108" s="252"/>
      <c r="E108" s="252"/>
      <c r="F108" s="252"/>
      <c r="G108" s="252"/>
      <c r="H108" s="252"/>
      <c r="I108" s="252"/>
      <c r="J108" s="252"/>
      <c r="K108" s="252"/>
      <c r="L108" s="252"/>
      <c r="M108" s="252"/>
      <c r="N108" s="252"/>
      <c r="O108" s="252"/>
      <c r="P108" s="252"/>
      <c r="Q108" s="252"/>
      <c r="R108" s="252"/>
      <c r="S108" s="252"/>
      <c r="T108" s="252"/>
      <c r="U108" s="252"/>
    </row>
    <row r="109" spans="2:21" ht="12">
      <c r="B109" s="252"/>
      <c r="C109" s="252"/>
      <c r="D109" s="252"/>
      <c r="E109" s="252"/>
      <c r="F109" s="252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</row>
    <row r="110" spans="2:21" ht="12"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</row>
    <row r="111" spans="2:21" ht="12">
      <c r="B111" s="252"/>
      <c r="C111" s="252"/>
      <c r="D111" s="252"/>
      <c r="E111" s="252"/>
      <c r="F111" s="252"/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</row>
    <row r="112" spans="1:21" ht="12">
      <c r="A112" s="252" t="s">
        <v>334</v>
      </c>
      <c r="B112" s="252"/>
      <c r="C112" s="252"/>
      <c r="D112" s="252"/>
      <c r="E112" s="252"/>
      <c r="F112" s="252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</row>
    <row r="113" spans="2:21" ht="12"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</row>
    <row r="114" spans="1:21" ht="12">
      <c r="A114" s="282" t="s">
        <v>335</v>
      </c>
      <c r="B114" s="252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</row>
    <row r="115" spans="2:21" ht="12">
      <c r="B115" s="252"/>
      <c r="C115" s="252"/>
      <c r="D115" s="252"/>
      <c r="E115" s="252"/>
      <c r="F115" s="252"/>
      <c r="G115" s="252"/>
      <c r="H115" s="252"/>
      <c r="I115" s="252"/>
      <c r="J115" s="252"/>
      <c r="K115" s="252"/>
      <c r="L115" s="252"/>
      <c r="M115" s="252"/>
      <c r="N115" s="252"/>
      <c r="O115" s="252"/>
      <c r="P115" s="252"/>
      <c r="Q115" s="252"/>
      <c r="R115" s="252"/>
      <c r="S115" s="252"/>
      <c r="T115" s="252"/>
      <c r="U115" s="252"/>
    </row>
    <row r="116" spans="2:21" ht="12">
      <c r="B116" s="252"/>
      <c r="C116" s="252"/>
      <c r="D116" s="252"/>
      <c r="E116" s="252"/>
      <c r="F116" s="252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/>
    </row>
    <row r="117" spans="2:21" ht="12">
      <c r="B117" s="252"/>
      <c r="C117" s="252"/>
      <c r="D117" s="252"/>
      <c r="E117" s="252"/>
      <c r="F117" s="252"/>
      <c r="G117" s="252"/>
      <c r="H117" s="252"/>
      <c r="I117" s="252"/>
      <c r="J117" s="252"/>
      <c r="K117" s="252"/>
      <c r="L117" s="252"/>
      <c r="M117" s="252"/>
      <c r="N117" s="252"/>
      <c r="O117" s="252"/>
      <c r="P117" s="252"/>
      <c r="Q117" s="252"/>
      <c r="R117" s="252"/>
      <c r="S117" s="252"/>
      <c r="T117" s="252"/>
      <c r="U117" s="252"/>
    </row>
    <row r="118" spans="2:21" ht="12"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</row>
    <row r="119" spans="2:21" ht="12">
      <c r="B119" s="252"/>
      <c r="C119" s="252"/>
      <c r="D119" s="252"/>
      <c r="E119" s="252"/>
      <c r="F119" s="252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</row>
    <row r="120" spans="2:21" ht="12"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2"/>
      <c r="T120" s="252"/>
      <c r="U120" s="252"/>
    </row>
    <row r="121" spans="2:21" ht="12"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2"/>
      <c r="T121" s="252"/>
      <c r="U121" s="252"/>
    </row>
    <row r="122" spans="2:21" ht="12"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2"/>
      <c r="T122" s="252"/>
      <c r="U122" s="252"/>
    </row>
    <row r="123" spans="2:21" ht="12">
      <c r="B123" s="252"/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</row>
    <row r="124" spans="2:21" ht="12">
      <c r="B124" s="252"/>
      <c r="C124" s="252"/>
      <c r="D124" s="252"/>
      <c r="E124" s="252"/>
      <c r="F124" s="252"/>
      <c r="G124" s="252"/>
      <c r="H124" s="252"/>
      <c r="I124" s="252"/>
      <c r="J124" s="252"/>
      <c r="K124" s="252"/>
      <c r="L124" s="252"/>
      <c r="M124" s="252"/>
      <c r="N124" s="252"/>
      <c r="O124" s="252"/>
      <c r="P124" s="252"/>
      <c r="Q124" s="252"/>
      <c r="R124" s="252"/>
      <c r="S124" s="252"/>
      <c r="T124" s="252"/>
      <c r="U124" s="252"/>
    </row>
    <row r="125" spans="2:21" ht="12">
      <c r="B125" s="252"/>
      <c r="C125" s="252"/>
      <c r="D125" s="252"/>
      <c r="E125" s="252"/>
      <c r="F125" s="252"/>
      <c r="G125" s="252"/>
      <c r="H125" s="252"/>
      <c r="I125" s="252"/>
      <c r="J125" s="252"/>
      <c r="K125" s="252"/>
      <c r="L125" s="252"/>
      <c r="M125" s="252"/>
      <c r="N125" s="252"/>
      <c r="O125" s="252"/>
      <c r="P125" s="252"/>
      <c r="Q125" s="252"/>
      <c r="R125" s="252"/>
      <c r="S125" s="252"/>
      <c r="T125" s="252"/>
      <c r="U125" s="252"/>
    </row>
    <row r="126" spans="2:21" ht="12">
      <c r="B126" s="252"/>
      <c r="C126" s="252"/>
      <c r="D126" s="252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52"/>
      <c r="U126" s="252"/>
    </row>
    <row r="127" spans="2:21" ht="12">
      <c r="B127" s="252"/>
      <c r="C127" s="252"/>
      <c r="D127" s="252"/>
      <c r="E127" s="252"/>
      <c r="F127" s="252"/>
      <c r="G127" s="252"/>
      <c r="H127" s="252"/>
      <c r="I127" s="252"/>
      <c r="J127" s="252"/>
      <c r="K127" s="252"/>
      <c r="L127" s="252"/>
      <c r="M127" s="252"/>
      <c r="N127" s="252"/>
      <c r="O127" s="252"/>
      <c r="P127" s="252"/>
      <c r="Q127" s="252"/>
      <c r="R127" s="252"/>
      <c r="S127" s="252"/>
      <c r="T127" s="252"/>
      <c r="U127" s="252"/>
    </row>
    <row r="128" spans="2:21" ht="12">
      <c r="B128" s="252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2"/>
      <c r="P128" s="252"/>
      <c r="Q128" s="252"/>
      <c r="R128" s="252"/>
      <c r="S128" s="252"/>
      <c r="T128" s="252"/>
      <c r="U128" s="252"/>
    </row>
    <row r="129" spans="2:21" ht="12"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2"/>
      <c r="T129" s="252"/>
      <c r="U129" s="252"/>
    </row>
    <row r="130" spans="2:21" ht="12"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52"/>
      <c r="T130" s="252"/>
      <c r="U130" s="252"/>
    </row>
    <row r="131" spans="2:21" ht="12">
      <c r="B131" s="252"/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2"/>
      <c r="R131" s="252"/>
      <c r="S131" s="252"/>
      <c r="T131" s="252"/>
      <c r="U131" s="252"/>
    </row>
    <row r="132" spans="2:21" ht="12">
      <c r="B132" s="252"/>
      <c r="C132" s="252"/>
      <c r="D132" s="252"/>
      <c r="E132" s="252"/>
      <c r="F132" s="252"/>
      <c r="G132" s="252"/>
      <c r="H132" s="252"/>
      <c r="I132" s="252"/>
      <c r="J132" s="252"/>
      <c r="K132" s="252"/>
      <c r="L132" s="252"/>
      <c r="M132" s="252"/>
      <c r="N132" s="252"/>
      <c r="O132" s="252"/>
      <c r="P132" s="252"/>
      <c r="Q132" s="252"/>
      <c r="R132" s="252"/>
      <c r="S132" s="252"/>
      <c r="T132" s="252"/>
      <c r="U132" s="252"/>
    </row>
    <row r="133" spans="2:21" ht="12">
      <c r="B133" s="252"/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  <c r="P133" s="252"/>
      <c r="Q133" s="252"/>
      <c r="R133" s="252"/>
      <c r="S133" s="252"/>
      <c r="T133" s="252"/>
      <c r="U133" s="252"/>
    </row>
    <row r="134" spans="2:21" ht="12">
      <c r="B134" s="252"/>
      <c r="C134" s="252"/>
      <c r="D134" s="252"/>
      <c r="E134" s="252"/>
      <c r="F134" s="252"/>
      <c r="G134" s="252"/>
      <c r="H134" s="252"/>
      <c r="I134" s="252"/>
      <c r="J134" s="252"/>
      <c r="K134" s="252"/>
      <c r="L134" s="252"/>
      <c r="M134" s="252"/>
      <c r="N134" s="252"/>
      <c r="O134" s="252"/>
      <c r="P134" s="252"/>
      <c r="Q134" s="252"/>
      <c r="R134" s="252"/>
      <c r="S134" s="252"/>
      <c r="T134" s="252"/>
      <c r="U134" s="252"/>
    </row>
    <row r="135" spans="2:21" ht="12">
      <c r="B135" s="252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2"/>
      <c r="S135" s="252"/>
      <c r="T135" s="252"/>
      <c r="U135" s="252"/>
    </row>
    <row r="136" spans="2:21" ht="12"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/>
    </row>
    <row r="137" spans="2:21" ht="12"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/>
    </row>
    <row r="138" spans="2:21" ht="12"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  <c r="N138" s="252"/>
      <c r="O138" s="252"/>
      <c r="P138" s="252"/>
      <c r="Q138" s="252"/>
      <c r="R138" s="252"/>
      <c r="S138" s="252"/>
      <c r="T138" s="252"/>
      <c r="U138" s="252"/>
    </row>
    <row r="139" spans="2:21" ht="12">
      <c r="B139" s="252"/>
      <c r="C139" s="252"/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  <c r="N139" s="252"/>
      <c r="O139" s="252"/>
      <c r="P139" s="252"/>
      <c r="Q139" s="252"/>
      <c r="R139" s="252"/>
      <c r="S139" s="252"/>
      <c r="T139" s="252"/>
      <c r="U139" s="252"/>
    </row>
    <row r="140" spans="2:21" ht="12"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52"/>
      <c r="U140" s="252"/>
    </row>
    <row r="141" spans="2:21" ht="12">
      <c r="B141" s="252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52"/>
      <c r="U141" s="252"/>
    </row>
    <row r="142" spans="2:21" ht="12">
      <c r="B142" s="252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52"/>
      <c r="U142" s="252"/>
    </row>
    <row r="143" spans="2:21" ht="12">
      <c r="B143" s="252"/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  <c r="S143" s="252"/>
      <c r="T143" s="252"/>
      <c r="U143" s="252"/>
    </row>
    <row r="144" spans="2:21" ht="12">
      <c r="B144" s="252"/>
      <c r="C144" s="252"/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  <c r="S144" s="252"/>
      <c r="T144" s="252"/>
      <c r="U144" s="252"/>
    </row>
    <row r="145" spans="2:21" ht="12"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  <c r="S145" s="252"/>
      <c r="T145" s="252"/>
      <c r="U145" s="252"/>
    </row>
    <row r="146" spans="2:21" ht="12">
      <c r="B146" s="252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  <c r="N146" s="252"/>
      <c r="O146" s="252"/>
      <c r="P146" s="252"/>
      <c r="Q146" s="252"/>
      <c r="R146" s="252"/>
      <c r="S146" s="252"/>
      <c r="T146" s="252"/>
      <c r="U146" s="252"/>
    </row>
    <row r="147" spans="2:21" ht="12">
      <c r="B147" s="252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</row>
    <row r="148" spans="2:21" ht="12">
      <c r="B148" s="252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</row>
    <row r="149" spans="2:21" ht="12">
      <c r="B149" s="252"/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  <c r="S149" s="252"/>
      <c r="T149" s="252"/>
      <c r="U149" s="252"/>
    </row>
    <row r="150" spans="2:21" ht="12">
      <c r="B150" s="252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2"/>
      <c r="S150" s="252"/>
      <c r="T150" s="252"/>
      <c r="U150" s="252"/>
    </row>
    <row r="151" spans="2:21" ht="12">
      <c r="B151" s="252"/>
      <c r="C151" s="252"/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252"/>
      <c r="T151" s="252"/>
      <c r="U151" s="252"/>
    </row>
    <row r="152" spans="2:21" ht="12">
      <c r="B152" s="252"/>
      <c r="C152" s="252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  <c r="S152" s="252"/>
      <c r="T152" s="252"/>
      <c r="U152" s="252"/>
    </row>
    <row r="153" spans="2:21" ht="12">
      <c r="B153" s="252"/>
      <c r="C153" s="252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  <c r="S153" s="252"/>
      <c r="T153" s="252"/>
      <c r="U153" s="252"/>
    </row>
    <row r="154" spans="2:21" ht="12">
      <c r="B154" s="252"/>
      <c r="C154" s="252"/>
      <c r="D154" s="252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/>
      <c r="S154" s="252"/>
      <c r="T154" s="252"/>
      <c r="U154" s="252"/>
    </row>
    <row r="155" spans="2:21" ht="12">
      <c r="B155" s="252"/>
      <c r="C155" s="252"/>
      <c r="D155" s="252"/>
      <c r="E155" s="252"/>
      <c r="F155" s="252"/>
      <c r="G155" s="252"/>
      <c r="H155" s="252"/>
      <c r="I155" s="252"/>
      <c r="J155" s="252"/>
      <c r="K155" s="252"/>
      <c r="L155" s="252"/>
      <c r="M155" s="252"/>
      <c r="N155" s="252"/>
      <c r="O155" s="252"/>
      <c r="P155" s="252"/>
      <c r="Q155" s="252"/>
      <c r="R155" s="252"/>
      <c r="S155" s="252"/>
      <c r="T155" s="252"/>
      <c r="U155" s="252"/>
    </row>
    <row r="156" spans="2:21" ht="12">
      <c r="B156" s="252"/>
      <c r="C156" s="252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  <c r="S156" s="252"/>
      <c r="T156" s="252"/>
      <c r="U156" s="252"/>
    </row>
    <row r="157" spans="2:21" ht="12">
      <c r="B157" s="252"/>
      <c r="C157" s="252"/>
      <c r="D157" s="252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  <c r="S157" s="252"/>
      <c r="T157" s="252"/>
      <c r="U157" s="252"/>
    </row>
    <row r="158" spans="2:21" ht="12">
      <c r="B158" s="252"/>
      <c r="C158" s="252"/>
      <c r="D158" s="252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  <c r="R158" s="252"/>
      <c r="S158" s="252"/>
      <c r="T158" s="252"/>
      <c r="U158" s="252"/>
    </row>
    <row r="159" spans="2:21" ht="12">
      <c r="B159" s="252"/>
      <c r="C159" s="252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2"/>
      <c r="S159" s="252"/>
      <c r="T159" s="252"/>
      <c r="U159" s="252"/>
    </row>
    <row r="160" spans="2:21" ht="12">
      <c r="B160" s="252"/>
      <c r="C160" s="252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  <c r="P160" s="252"/>
      <c r="Q160" s="252"/>
      <c r="R160" s="252"/>
      <c r="S160" s="252"/>
      <c r="T160" s="252"/>
      <c r="U160" s="252"/>
    </row>
    <row r="161" spans="2:21" ht="12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2"/>
      <c r="S161" s="252"/>
      <c r="T161" s="252"/>
      <c r="U161" s="252"/>
    </row>
    <row r="162" spans="2:21" ht="12">
      <c r="B162" s="252"/>
      <c r="C162" s="252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  <c r="Q162" s="252"/>
      <c r="R162" s="252"/>
      <c r="S162" s="252"/>
      <c r="T162" s="252"/>
      <c r="U162" s="252"/>
    </row>
    <row r="163" spans="2:21" ht="12"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  <c r="L163" s="252"/>
      <c r="M163" s="252"/>
      <c r="N163" s="252"/>
      <c r="O163" s="252"/>
      <c r="P163" s="252"/>
      <c r="Q163" s="252"/>
      <c r="R163" s="252"/>
      <c r="S163" s="252"/>
      <c r="T163" s="252"/>
      <c r="U163" s="252"/>
    </row>
    <row r="164" spans="2:21" ht="12">
      <c r="B164" s="252"/>
      <c r="C164" s="252"/>
      <c r="D164" s="252"/>
      <c r="E164" s="252"/>
      <c r="F164" s="252"/>
      <c r="G164" s="252"/>
      <c r="H164" s="252"/>
      <c r="I164" s="252"/>
      <c r="J164" s="252"/>
      <c r="K164" s="252"/>
      <c r="L164" s="252"/>
      <c r="M164" s="252"/>
      <c r="N164" s="252"/>
      <c r="O164" s="252"/>
      <c r="P164" s="252"/>
      <c r="Q164" s="252"/>
      <c r="R164" s="252"/>
      <c r="S164" s="252"/>
      <c r="T164" s="252"/>
      <c r="U164" s="252"/>
    </row>
    <row r="165" spans="2:21" ht="12">
      <c r="B165" s="252"/>
      <c r="C165" s="252"/>
      <c r="D165" s="252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  <c r="R165" s="252"/>
      <c r="S165" s="252"/>
      <c r="T165" s="252"/>
      <c r="U165" s="252"/>
    </row>
    <row r="166" spans="2:21" ht="12">
      <c r="B166" s="252"/>
      <c r="C166" s="252"/>
      <c r="D166" s="252"/>
      <c r="E166" s="252"/>
      <c r="F166" s="252"/>
      <c r="G166" s="252"/>
      <c r="H166" s="252"/>
      <c r="I166" s="252"/>
      <c r="J166" s="252"/>
      <c r="K166" s="252"/>
      <c r="L166" s="252"/>
      <c r="M166" s="252"/>
      <c r="N166" s="252"/>
      <c r="O166" s="252"/>
      <c r="P166" s="252"/>
      <c r="Q166" s="252"/>
      <c r="R166" s="252"/>
      <c r="S166" s="252"/>
      <c r="T166" s="252"/>
      <c r="U166" s="252"/>
    </row>
    <row r="167" spans="2:21" ht="12">
      <c r="B167" s="252"/>
      <c r="C167" s="252"/>
      <c r="D167" s="252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252"/>
      <c r="S167" s="252"/>
      <c r="T167" s="252"/>
      <c r="U167" s="252"/>
    </row>
    <row r="168" spans="2:21" ht="12">
      <c r="B168" s="252"/>
      <c r="C168" s="252"/>
      <c r="D168" s="252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  <c r="R168" s="252"/>
      <c r="S168" s="252"/>
      <c r="T168" s="252"/>
      <c r="U168" s="252"/>
    </row>
    <row r="169" spans="2:21" ht="12">
      <c r="B169" s="252"/>
      <c r="C169" s="252"/>
      <c r="D169" s="252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2"/>
      <c r="S169" s="252"/>
      <c r="T169" s="252"/>
      <c r="U169" s="252"/>
    </row>
    <row r="170" spans="2:21" ht="12">
      <c r="B170" s="252"/>
      <c r="C170" s="252"/>
      <c r="D170" s="252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  <c r="R170" s="252"/>
      <c r="S170" s="252"/>
      <c r="T170" s="252"/>
      <c r="U170" s="252"/>
    </row>
    <row r="171" spans="2:21" ht="12">
      <c r="B171" s="252"/>
      <c r="C171" s="252"/>
      <c r="D171" s="252"/>
      <c r="E171" s="252"/>
      <c r="F171" s="252"/>
      <c r="G171" s="252"/>
      <c r="H171" s="252"/>
      <c r="I171" s="252"/>
      <c r="J171" s="252"/>
      <c r="K171" s="252"/>
      <c r="L171" s="252"/>
      <c r="M171" s="252"/>
      <c r="N171" s="252"/>
      <c r="O171" s="252"/>
      <c r="P171" s="252"/>
      <c r="Q171" s="252"/>
      <c r="R171" s="252"/>
      <c r="S171" s="252"/>
      <c r="T171" s="252"/>
      <c r="U171" s="252"/>
    </row>
    <row r="172" spans="2:21" ht="12">
      <c r="B172" s="252"/>
      <c r="C172" s="252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  <c r="O172" s="252"/>
      <c r="P172" s="252"/>
      <c r="Q172" s="252"/>
      <c r="R172" s="252"/>
      <c r="S172" s="252"/>
      <c r="T172" s="252"/>
      <c r="U172" s="252"/>
    </row>
    <row r="173" spans="2:21" ht="12">
      <c r="B173" s="252"/>
      <c r="C173" s="252"/>
      <c r="D173" s="252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2"/>
      <c r="S173" s="252"/>
      <c r="T173" s="252"/>
      <c r="U173" s="252"/>
    </row>
    <row r="174" spans="2:21" ht="12">
      <c r="B174" s="252"/>
      <c r="C174" s="252"/>
      <c r="D174" s="252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  <c r="S174" s="252"/>
      <c r="T174" s="252"/>
      <c r="U174" s="252"/>
    </row>
    <row r="175" spans="2:21" ht="12">
      <c r="B175" s="252"/>
      <c r="C175" s="252"/>
      <c r="D175" s="252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  <c r="R175" s="252"/>
      <c r="S175" s="252"/>
      <c r="T175" s="252"/>
      <c r="U175" s="252"/>
    </row>
    <row r="176" spans="2:21" ht="12">
      <c r="B176" s="252"/>
      <c r="C176" s="252"/>
      <c r="D176" s="252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252"/>
      <c r="S176" s="252"/>
      <c r="T176" s="252"/>
      <c r="U176" s="252"/>
    </row>
    <row r="177" spans="2:21" ht="12">
      <c r="B177" s="252"/>
      <c r="C177" s="252"/>
      <c r="D177" s="252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S177" s="252"/>
      <c r="T177" s="252"/>
      <c r="U177" s="252"/>
    </row>
    <row r="178" spans="2:21" ht="12">
      <c r="B178" s="252"/>
      <c r="C178" s="252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2"/>
      <c r="S178" s="252"/>
      <c r="T178" s="252"/>
      <c r="U178" s="252"/>
    </row>
    <row r="179" spans="2:21" ht="12">
      <c r="B179" s="252"/>
      <c r="C179" s="252"/>
      <c r="D179" s="252"/>
      <c r="E179" s="252"/>
      <c r="F179" s="252"/>
      <c r="G179" s="252"/>
      <c r="H179" s="252"/>
      <c r="I179" s="252"/>
      <c r="J179" s="252"/>
      <c r="K179" s="252"/>
      <c r="L179" s="252"/>
      <c r="M179" s="252"/>
      <c r="N179" s="252"/>
      <c r="O179" s="252"/>
      <c r="P179" s="252"/>
      <c r="Q179" s="252"/>
      <c r="R179" s="252"/>
      <c r="S179" s="252"/>
      <c r="T179" s="252"/>
      <c r="U179" s="252"/>
    </row>
    <row r="180" spans="2:21" ht="12"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S180" s="252"/>
      <c r="T180" s="252"/>
      <c r="U180" s="252"/>
    </row>
    <row r="181" spans="2:21" ht="12"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252"/>
      <c r="T181" s="252"/>
      <c r="U181" s="252"/>
    </row>
    <row r="182" spans="2:21" ht="12">
      <c r="B182" s="252"/>
      <c r="C182" s="252"/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  <c r="R182" s="252"/>
      <c r="S182" s="252"/>
      <c r="T182" s="252"/>
      <c r="U182" s="252"/>
    </row>
    <row r="183" spans="2:21" ht="12">
      <c r="B183" s="252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2"/>
      <c r="S183" s="252"/>
      <c r="T183" s="252"/>
      <c r="U183" s="252"/>
    </row>
    <row r="184" spans="2:21" ht="12">
      <c r="B184" s="252"/>
      <c r="C184" s="252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  <c r="R184" s="252"/>
      <c r="S184" s="252"/>
      <c r="T184" s="252"/>
      <c r="U184" s="252"/>
    </row>
    <row r="185" spans="2:21" ht="12">
      <c r="B185" s="252"/>
      <c r="C185" s="252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  <c r="R185" s="252"/>
      <c r="S185" s="252"/>
      <c r="T185" s="252"/>
      <c r="U185" s="252"/>
    </row>
    <row r="186" spans="2:21" ht="12">
      <c r="B186" s="252"/>
      <c r="C186" s="252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  <c r="R186" s="252"/>
      <c r="S186" s="252"/>
      <c r="T186" s="252"/>
      <c r="U186" s="252"/>
    </row>
    <row r="187" spans="2:21" ht="12">
      <c r="B187" s="252"/>
      <c r="C187" s="252"/>
      <c r="D187" s="252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  <c r="R187" s="252"/>
      <c r="S187" s="252"/>
      <c r="T187" s="252"/>
      <c r="U187" s="252"/>
    </row>
    <row r="188" spans="2:21" ht="12">
      <c r="B188" s="252"/>
      <c r="C188" s="252"/>
      <c r="D188" s="252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  <c r="R188" s="252"/>
      <c r="S188" s="252"/>
      <c r="T188" s="252"/>
      <c r="U188" s="252"/>
    </row>
    <row r="189" spans="2:21" ht="12">
      <c r="B189" s="252"/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  <c r="S189" s="252"/>
      <c r="T189" s="252"/>
      <c r="U189" s="252"/>
    </row>
    <row r="190" spans="2:21" ht="12">
      <c r="B190" s="252"/>
      <c r="C190" s="252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  <c r="S190" s="252"/>
      <c r="T190" s="252"/>
      <c r="U190" s="252"/>
    </row>
    <row r="191" spans="2:21" ht="12">
      <c r="B191" s="252"/>
      <c r="C191" s="252"/>
      <c r="D191" s="252"/>
      <c r="E191" s="252"/>
      <c r="F191" s="252"/>
      <c r="G191" s="252"/>
      <c r="H191" s="252"/>
      <c r="I191" s="252"/>
      <c r="J191" s="252"/>
      <c r="K191" s="252"/>
      <c r="L191" s="252"/>
      <c r="M191" s="252"/>
      <c r="N191" s="252"/>
      <c r="O191" s="252"/>
      <c r="P191" s="252"/>
      <c r="Q191" s="252"/>
      <c r="R191" s="252"/>
      <c r="S191" s="252"/>
      <c r="T191" s="252"/>
      <c r="U191" s="252"/>
    </row>
    <row r="192" spans="2:21" ht="12">
      <c r="B192" s="252"/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  <c r="R192" s="252"/>
      <c r="S192" s="252"/>
      <c r="T192" s="252"/>
      <c r="U192" s="252"/>
    </row>
    <row r="193" spans="2:21" ht="12">
      <c r="B193" s="252"/>
      <c r="C193" s="252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  <c r="R193" s="252"/>
      <c r="S193" s="252"/>
      <c r="T193" s="252"/>
      <c r="U193" s="252"/>
    </row>
    <row r="194" spans="2:21" ht="12">
      <c r="B194" s="252"/>
      <c r="C194" s="252"/>
      <c r="D194" s="252"/>
      <c r="E194" s="252"/>
      <c r="F194" s="252"/>
      <c r="G194" s="252"/>
      <c r="H194" s="252"/>
      <c r="I194" s="252"/>
      <c r="J194" s="252"/>
      <c r="K194" s="252"/>
      <c r="L194" s="252"/>
      <c r="M194" s="252"/>
      <c r="N194" s="252"/>
      <c r="O194" s="252"/>
      <c r="P194" s="252"/>
      <c r="Q194" s="252"/>
      <c r="R194" s="252"/>
      <c r="S194" s="252"/>
      <c r="T194" s="252"/>
      <c r="U194" s="252"/>
    </row>
    <row r="195" spans="2:21" ht="12">
      <c r="B195" s="252"/>
      <c r="C195" s="252"/>
      <c r="D195" s="252"/>
      <c r="E195" s="252"/>
      <c r="F195" s="252"/>
      <c r="G195" s="252"/>
      <c r="H195" s="252"/>
      <c r="I195" s="252"/>
      <c r="J195" s="252"/>
      <c r="K195" s="252"/>
      <c r="L195" s="252"/>
      <c r="M195" s="252"/>
      <c r="N195" s="252"/>
      <c r="O195" s="252"/>
      <c r="P195" s="252"/>
      <c r="Q195" s="252"/>
      <c r="R195" s="252"/>
      <c r="S195" s="252"/>
      <c r="T195" s="252"/>
      <c r="U195" s="252"/>
    </row>
    <row r="196" spans="2:21" ht="12">
      <c r="B196" s="252"/>
      <c r="C196" s="252"/>
      <c r="D196" s="252"/>
      <c r="E196" s="252"/>
      <c r="F196" s="252"/>
      <c r="G196" s="252"/>
      <c r="H196" s="252"/>
      <c r="I196" s="252"/>
      <c r="J196" s="252"/>
      <c r="K196" s="252"/>
      <c r="L196" s="252"/>
      <c r="M196" s="252"/>
      <c r="N196" s="252"/>
      <c r="O196" s="252"/>
      <c r="P196" s="252"/>
      <c r="Q196" s="252"/>
      <c r="R196" s="252"/>
      <c r="S196" s="252"/>
      <c r="T196" s="252"/>
      <c r="U196" s="252"/>
    </row>
    <row r="197" spans="2:21" ht="12">
      <c r="B197" s="252"/>
      <c r="C197" s="252"/>
      <c r="D197" s="252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  <c r="R197" s="252"/>
      <c r="S197" s="252"/>
      <c r="T197" s="252"/>
      <c r="U197" s="252"/>
    </row>
    <row r="198" spans="2:21" ht="12">
      <c r="B198" s="252"/>
      <c r="C198" s="252"/>
      <c r="D198" s="252"/>
      <c r="E198" s="252"/>
      <c r="F198" s="252"/>
      <c r="G198" s="252"/>
      <c r="H198" s="252"/>
      <c r="I198" s="252"/>
      <c r="J198" s="252"/>
      <c r="K198" s="252"/>
      <c r="L198" s="252"/>
      <c r="M198" s="252"/>
      <c r="N198" s="252"/>
      <c r="O198" s="252"/>
      <c r="P198" s="252"/>
      <c r="Q198" s="252"/>
      <c r="R198" s="252"/>
      <c r="S198" s="252"/>
      <c r="T198" s="252"/>
      <c r="U198" s="252"/>
    </row>
    <row r="199" spans="2:21" ht="12">
      <c r="B199" s="252"/>
      <c r="C199" s="252"/>
      <c r="D199" s="252"/>
      <c r="E199" s="252"/>
      <c r="F199" s="252"/>
      <c r="G199" s="252"/>
      <c r="H199" s="252"/>
      <c r="I199" s="252"/>
      <c r="J199" s="252"/>
      <c r="K199" s="252"/>
      <c r="L199" s="252"/>
      <c r="M199" s="252"/>
      <c r="N199" s="252"/>
      <c r="O199" s="252"/>
      <c r="P199" s="252"/>
      <c r="Q199" s="252"/>
      <c r="R199" s="252"/>
      <c r="S199" s="252"/>
      <c r="T199" s="252"/>
      <c r="U199" s="252"/>
    </row>
    <row r="200" spans="2:21" ht="12">
      <c r="B200" s="252"/>
      <c r="C200" s="252"/>
      <c r="D200" s="252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  <c r="R200" s="252"/>
      <c r="S200" s="252"/>
      <c r="T200" s="252"/>
      <c r="U200" s="252"/>
    </row>
    <row r="201" spans="2:21" ht="12">
      <c r="B201" s="252"/>
      <c r="C201" s="252"/>
      <c r="D201" s="252"/>
      <c r="E201" s="252"/>
      <c r="F201" s="252"/>
      <c r="G201" s="252"/>
      <c r="H201" s="252"/>
      <c r="I201" s="252"/>
      <c r="J201" s="252"/>
      <c r="K201" s="252"/>
      <c r="L201" s="252"/>
      <c r="M201" s="252"/>
      <c r="N201" s="252"/>
      <c r="O201" s="252"/>
      <c r="P201" s="252"/>
      <c r="Q201" s="252"/>
      <c r="R201" s="252"/>
      <c r="S201" s="252"/>
      <c r="T201" s="252"/>
      <c r="U201" s="252"/>
    </row>
    <row r="202" spans="2:21" ht="12">
      <c r="B202" s="252"/>
      <c r="C202" s="252"/>
      <c r="D202" s="252"/>
      <c r="E202" s="252"/>
      <c r="F202" s="252"/>
      <c r="G202" s="252"/>
      <c r="H202" s="252"/>
      <c r="I202" s="252"/>
      <c r="J202" s="252"/>
      <c r="K202" s="252"/>
      <c r="L202" s="252"/>
      <c r="M202" s="252"/>
      <c r="N202" s="252"/>
      <c r="O202" s="252"/>
      <c r="P202" s="252"/>
      <c r="Q202" s="252"/>
      <c r="R202" s="252"/>
      <c r="S202" s="252"/>
      <c r="T202" s="252"/>
      <c r="U202" s="252"/>
    </row>
    <row r="203" spans="2:21" ht="12">
      <c r="B203" s="252"/>
      <c r="C203" s="252"/>
      <c r="D203" s="252"/>
      <c r="E203" s="252"/>
      <c r="F203" s="252"/>
      <c r="G203" s="252"/>
      <c r="H203" s="252"/>
      <c r="I203" s="252"/>
      <c r="J203" s="252"/>
      <c r="K203" s="252"/>
      <c r="L203" s="252"/>
      <c r="M203" s="252"/>
      <c r="N203" s="252"/>
      <c r="O203" s="252"/>
      <c r="P203" s="252"/>
      <c r="Q203" s="252"/>
      <c r="R203" s="252"/>
      <c r="S203" s="252"/>
      <c r="T203" s="252"/>
      <c r="U203" s="252"/>
    </row>
    <row r="204" spans="2:21" ht="12">
      <c r="B204" s="252"/>
      <c r="C204" s="252"/>
      <c r="D204" s="252"/>
      <c r="E204" s="252"/>
      <c r="F204" s="252"/>
      <c r="G204" s="252"/>
      <c r="H204" s="252"/>
      <c r="I204" s="252"/>
      <c r="J204" s="252"/>
      <c r="K204" s="252"/>
      <c r="L204" s="252"/>
      <c r="M204" s="252"/>
      <c r="N204" s="252"/>
      <c r="O204" s="252"/>
      <c r="P204" s="252"/>
      <c r="Q204" s="252"/>
      <c r="R204" s="252"/>
      <c r="S204" s="252"/>
      <c r="T204" s="252"/>
      <c r="U204" s="252"/>
    </row>
    <row r="205" spans="2:21" ht="12">
      <c r="B205" s="252"/>
      <c r="C205" s="252"/>
      <c r="D205" s="252"/>
      <c r="E205" s="252"/>
      <c r="F205" s="252"/>
      <c r="G205" s="252"/>
      <c r="H205" s="252"/>
      <c r="I205" s="252"/>
      <c r="J205" s="252"/>
      <c r="K205" s="252"/>
      <c r="L205" s="252"/>
      <c r="M205" s="252"/>
      <c r="N205" s="252"/>
      <c r="O205" s="252"/>
      <c r="P205" s="252"/>
      <c r="Q205" s="252"/>
      <c r="R205" s="252"/>
      <c r="S205" s="252"/>
      <c r="T205" s="252"/>
      <c r="U205" s="252"/>
    </row>
    <row r="206" spans="2:21" ht="12">
      <c r="B206" s="252"/>
      <c r="C206" s="252"/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2"/>
      <c r="P206" s="252"/>
      <c r="Q206" s="252"/>
      <c r="R206" s="252"/>
      <c r="S206" s="252"/>
      <c r="T206" s="252"/>
      <c r="U206" s="252"/>
    </row>
    <row r="207" spans="2:21" ht="12">
      <c r="B207" s="252"/>
      <c r="C207" s="252"/>
      <c r="D207" s="252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  <c r="R207" s="252"/>
      <c r="S207" s="252"/>
      <c r="T207" s="252"/>
      <c r="U207" s="252"/>
    </row>
    <row r="208" spans="2:21" ht="12">
      <c r="B208" s="252"/>
      <c r="C208" s="252"/>
      <c r="D208" s="252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  <c r="R208" s="252"/>
      <c r="S208" s="252"/>
      <c r="T208" s="252"/>
      <c r="U208" s="252"/>
    </row>
    <row r="209" spans="2:21" ht="12">
      <c r="B209" s="252"/>
      <c r="C209" s="252"/>
      <c r="D209" s="252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  <c r="R209" s="252"/>
      <c r="S209" s="252"/>
      <c r="T209" s="252"/>
      <c r="U209" s="252"/>
    </row>
    <row r="210" spans="2:21" ht="12">
      <c r="B210" s="252"/>
      <c r="C210" s="252"/>
      <c r="D210" s="252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  <c r="R210" s="252"/>
      <c r="S210" s="252"/>
      <c r="T210" s="252"/>
      <c r="U210" s="252"/>
    </row>
    <row r="211" spans="2:21" ht="12">
      <c r="B211" s="252"/>
      <c r="C211" s="252"/>
      <c r="D211" s="252"/>
      <c r="E211" s="252"/>
      <c r="F211" s="252"/>
      <c r="G211" s="252"/>
      <c r="H211" s="252"/>
      <c r="I211" s="252"/>
      <c r="J211" s="252"/>
      <c r="K211" s="252"/>
      <c r="L211" s="252"/>
      <c r="M211" s="252"/>
      <c r="N211" s="252"/>
      <c r="O211" s="252"/>
      <c r="P211" s="252"/>
      <c r="Q211" s="252"/>
      <c r="R211" s="252"/>
      <c r="S211" s="252"/>
      <c r="T211" s="252"/>
      <c r="U211" s="252"/>
    </row>
    <row r="212" spans="2:21" ht="12">
      <c r="B212" s="252"/>
      <c r="C212" s="252"/>
      <c r="D212" s="252"/>
      <c r="E212" s="252"/>
      <c r="F212" s="252"/>
      <c r="G212" s="252"/>
      <c r="H212" s="252"/>
      <c r="I212" s="252"/>
      <c r="J212" s="252"/>
      <c r="K212" s="252"/>
      <c r="L212" s="252"/>
      <c r="M212" s="252"/>
      <c r="N212" s="252"/>
      <c r="O212" s="252"/>
      <c r="P212" s="252"/>
      <c r="Q212" s="252"/>
      <c r="R212" s="252"/>
      <c r="S212" s="252"/>
      <c r="T212" s="252"/>
      <c r="U212" s="252"/>
    </row>
    <row r="213" spans="2:21" ht="12">
      <c r="B213" s="252"/>
      <c r="C213" s="252"/>
      <c r="D213" s="252"/>
      <c r="E213" s="252"/>
      <c r="F213" s="252"/>
      <c r="G213" s="252"/>
      <c r="H213" s="252"/>
      <c r="I213" s="252"/>
      <c r="J213" s="252"/>
      <c r="K213" s="252"/>
      <c r="L213" s="252"/>
      <c r="M213" s="252"/>
      <c r="N213" s="252"/>
      <c r="O213" s="252"/>
      <c r="P213" s="252"/>
      <c r="Q213" s="252"/>
      <c r="R213" s="252"/>
      <c r="S213" s="252"/>
      <c r="T213" s="252"/>
      <c r="U213" s="252"/>
    </row>
    <row r="214" spans="2:21" ht="12">
      <c r="B214" s="252"/>
      <c r="C214" s="252"/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  <c r="R214" s="252"/>
      <c r="S214" s="252"/>
      <c r="T214" s="252"/>
      <c r="U214" s="252"/>
    </row>
    <row r="215" spans="2:21" ht="12">
      <c r="B215" s="252"/>
      <c r="C215" s="252"/>
      <c r="D215" s="252"/>
      <c r="E215" s="252"/>
      <c r="F215" s="252"/>
      <c r="G215" s="252"/>
      <c r="H215" s="252"/>
      <c r="I215" s="252"/>
      <c r="J215" s="252"/>
      <c r="K215" s="252"/>
      <c r="L215" s="252"/>
      <c r="M215" s="252"/>
      <c r="N215" s="252"/>
      <c r="O215" s="252"/>
      <c r="P215" s="252"/>
      <c r="Q215" s="252"/>
      <c r="R215" s="252"/>
      <c r="S215" s="252"/>
      <c r="T215" s="252"/>
      <c r="U215" s="252"/>
    </row>
    <row r="216" spans="2:21" ht="12">
      <c r="B216" s="252"/>
      <c r="C216" s="252"/>
      <c r="D216" s="252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  <c r="R216" s="252"/>
      <c r="S216" s="252"/>
      <c r="T216" s="252"/>
      <c r="U216" s="252"/>
    </row>
    <row r="217" spans="2:21" ht="12">
      <c r="B217" s="252"/>
      <c r="C217" s="252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  <c r="R217" s="252"/>
      <c r="S217" s="252"/>
      <c r="T217" s="252"/>
      <c r="U217" s="252"/>
    </row>
    <row r="218" spans="2:21" ht="12">
      <c r="B218" s="252"/>
      <c r="C218" s="252"/>
      <c r="D218" s="252"/>
      <c r="E218" s="252"/>
      <c r="F218" s="252"/>
      <c r="G218" s="252"/>
      <c r="H218" s="252"/>
      <c r="I218" s="252"/>
      <c r="J218" s="252"/>
      <c r="K218" s="252"/>
      <c r="L218" s="252"/>
      <c r="M218" s="252"/>
      <c r="N218" s="252"/>
      <c r="O218" s="252"/>
      <c r="P218" s="252"/>
      <c r="Q218" s="252"/>
      <c r="R218" s="252"/>
      <c r="S218" s="252"/>
      <c r="T218" s="252"/>
      <c r="U218" s="252"/>
    </row>
    <row r="219" spans="2:21" ht="12">
      <c r="B219" s="252"/>
      <c r="C219" s="252"/>
      <c r="D219" s="252"/>
      <c r="E219" s="252"/>
      <c r="F219" s="252"/>
      <c r="G219" s="252"/>
      <c r="H219" s="252"/>
      <c r="I219" s="252"/>
      <c r="J219" s="252"/>
      <c r="K219" s="252"/>
      <c r="L219" s="252"/>
      <c r="M219" s="252"/>
      <c r="N219" s="252"/>
      <c r="O219" s="252"/>
      <c r="P219" s="252"/>
      <c r="Q219" s="252"/>
      <c r="R219" s="252"/>
      <c r="S219" s="252"/>
      <c r="T219" s="252"/>
      <c r="U219" s="252"/>
    </row>
    <row r="220" spans="2:21" ht="12">
      <c r="B220" s="252"/>
      <c r="C220" s="252"/>
      <c r="D220" s="252"/>
      <c r="E220" s="252"/>
      <c r="F220" s="252"/>
      <c r="G220" s="252"/>
      <c r="H220" s="252"/>
      <c r="I220" s="252"/>
      <c r="J220" s="252"/>
      <c r="K220" s="252"/>
      <c r="L220" s="252"/>
      <c r="M220" s="252"/>
      <c r="N220" s="252"/>
      <c r="O220" s="252"/>
      <c r="P220" s="252"/>
      <c r="Q220" s="252"/>
      <c r="R220" s="252"/>
      <c r="S220" s="252"/>
      <c r="T220" s="252"/>
      <c r="U220" s="252"/>
    </row>
    <row r="221" spans="2:21" ht="12">
      <c r="B221" s="252"/>
      <c r="C221" s="252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  <c r="R221" s="252"/>
      <c r="S221" s="252"/>
      <c r="T221" s="252"/>
      <c r="U221" s="252"/>
    </row>
    <row r="222" spans="2:21" ht="12">
      <c r="B222" s="252"/>
      <c r="C222" s="252"/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2"/>
      <c r="Q222" s="252"/>
      <c r="R222" s="252"/>
      <c r="S222" s="252"/>
      <c r="T222" s="252"/>
      <c r="U222" s="252"/>
    </row>
    <row r="223" spans="2:21" ht="12">
      <c r="B223" s="252"/>
      <c r="C223" s="252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  <c r="R223" s="252"/>
      <c r="S223" s="252"/>
      <c r="T223" s="252"/>
      <c r="U223" s="252"/>
    </row>
    <row r="224" spans="2:21" ht="12">
      <c r="B224" s="252"/>
      <c r="C224" s="252"/>
      <c r="D224" s="252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  <c r="R224" s="252"/>
      <c r="S224" s="252"/>
      <c r="T224" s="252"/>
      <c r="U224" s="252"/>
    </row>
    <row r="225" spans="2:21" ht="12">
      <c r="B225" s="252"/>
      <c r="C225" s="252"/>
      <c r="D225" s="252"/>
      <c r="E225" s="252"/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  <c r="R225" s="252"/>
      <c r="S225" s="252"/>
      <c r="T225" s="252"/>
      <c r="U225" s="252"/>
    </row>
    <row r="226" spans="2:21" ht="12">
      <c r="B226" s="252"/>
      <c r="C226" s="252"/>
      <c r="D226" s="252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  <c r="R226" s="252"/>
      <c r="S226" s="252"/>
      <c r="T226" s="252"/>
      <c r="U226" s="252"/>
    </row>
    <row r="227" spans="2:21" ht="12">
      <c r="B227" s="252"/>
      <c r="C227" s="252"/>
      <c r="D227" s="252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  <c r="R227" s="252"/>
      <c r="S227" s="252"/>
      <c r="T227" s="252"/>
      <c r="U227" s="252"/>
    </row>
    <row r="228" spans="2:21" ht="12">
      <c r="B228" s="252"/>
      <c r="C228" s="252"/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2"/>
      <c r="P228" s="252"/>
      <c r="Q228" s="252"/>
      <c r="R228" s="252"/>
      <c r="S228" s="252"/>
      <c r="T228" s="252"/>
      <c r="U228" s="252"/>
    </row>
    <row r="229" spans="2:21" ht="12">
      <c r="B229" s="252"/>
      <c r="C229" s="252"/>
      <c r="D229" s="252"/>
      <c r="E229" s="252"/>
      <c r="F229" s="252"/>
      <c r="G229" s="252"/>
      <c r="H229" s="252"/>
      <c r="I229" s="252"/>
      <c r="J229" s="252"/>
      <c r="K229" s="252"/>
      <c r="L229" s="252"/>
      <c r="M229" s="252"/>
      <c r="N229" s="252"/>
      <c r="O229" s="252"/>
      <c r="P229" s="252"/>
      <c r="Q229" s="252"/>
      <c r="R229" s="252"/>
      <c r="S229" s="252"/>
      <c r="T229" s="252"/>
      <c r="U229" s="252"/>
    </row>
    <row r="230" spans="2:21" ht="12">
      <c r="B230" s="252"/>
      <c r="C230" s="252"/>
      <c r="D230" s="252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  <c r="R230" s="252"/>
      <c r="S230" s="252"/>
      <c r="T230" s="252"/>
      <c r="U230" s="252"/>
    </row>
    <row r="231" spans="2:21" ht="12">
      <c r="B231" s="252"/>
      <c r="C231" s="252"/>
      <c r="D231" s="252"/>
      <c r="E231" s="252"/>
      <c r="F231" s="252"/>
      <c r="G231" s="252"/>
      <c r="H231" s="252"/>
      <c r="I231" s="252"/>
      <c r="J231" s="252"/>
      <c r="K231" s="252"/>
      <c r="L231" s="252"/>
      <c r="M231" s="252"/>
      <c r="N231" s="252"/>
      <c r="O231" s="252"/>
      <c r="P231" s="252"/>
      <c r="Q231" s="252"/>
      <c r="R231" s="252"/>
      <c r="S231" s="252"/>
      <c r="T231" s="252"/>
      <c r="U231" s="252"/>
    </row>
    <row r="232" spans="2:21" ht="12">
      <c r="B232" s="252"/>
      <c r="C232" s="252"/>
      <c r="D232" s="252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  <c r="R232" s="252"/>
      <c r="S232" s="252"/>
      <c r="T232" s="252"/>
      <c r="U232" s="252"/>
    </row>
    <row r="233" spans="2:21" ht="12">
      <c r="B233" s="252"/>
      <c r="C233" s="252"/>
      <c r="D233" s="252"/>
      <c r="E233" s="252"/>
      <c r="F233" s="252"/>
      <c r="G233" s="252"/>
      <c r="H233" s="252"/>
      <c r="I233" s="252"/>
      <c r="J233" s="252"/>
      <c r="K233" s="252"/>
      <c r="L233" s="252"/>
      <c r="M233" s="252"/>
      <c r="N233" s="252"/>
      <c r="O233" s="252"/>
      <c r="P233" s="252"/>
      <c r="Q233" s="252"/>
      <c r="R233" s="252"/>
      <c r="S233" s="252"/>
      <c r="T233" s="252"/>
      <c r="U233" s="252"/>
    </row>
    <row r="234" spans="2:21" ht="12">
      <c r="B234" s="252"/>
      <c r="C234" s="252"/>
      <c r="D234" s="252"/>
      <c r="E234" s="252"/>
      <c r="F234" s="252"/>
      <c r="G234" s="252"/>
      <c r="H234" s="252"/>
      <c r="I234" s="252"/>
      <c r="J234" s="252"/>
      <c r="K234" s="252"/>
      <c r="L234" s="252"/>
      <c r="M234" s="252"/>
      <c r="N234" s="252"/>
      <c r="O234" s="252"/>
      <c r="P234" s="252"/>
      <c r="Q234" s="252"/>
      <c r="R234" s="252"/>
      <c r="S234" s="252"/>
      <c r="T234" s="252"/>
      <c r="U234" s="252"/>
    </row>
    <row r="235" spans="2:21" ht="12">
      <c r="B235" s="252"/>
      <c r="C235" s="252"/>
      <c r="D235" s="252"/>
      <c r="E235" s="252"/>
      <c r="F235" s="252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  <c r="R235" s="252"/>
      <c r="S235" s="252"/>
      <c r="T235" s="252"/>
      <c r="U235" s="252"/>
    </row>
    <row r="236" spans="2:21" ht="12">
      <c r="B236" s="252"/>
      <c r="C236" s="252"/>
      <c r="D236" s="252"/>
      <c r="E236" s="252"/>
      <c r="F236" s="252"/>
      <c r="G236" s="252"/>
      <c r="H236" s="252"/>
      <c r="I236" s="252"/>
      <c r="J236" s="252"/>
      <c r="K236" s="252"/>
      <c r="L236" s="252"/>
      <c r="M236" s="252"/>
      <c r="N236" s="252"/>
      <c r="O236" s="252"/>
      <c r="P236" s="252"/>
      <c r="Q236" s="252"/>
      <c r="R236" s="252"/>
      <c r="S236" s="252"/>
      <c r="T236" s="252"/>
      <c r="U236" s="252"/>
    </row>
    <row r="237" spans="2:21" ht="12">
      <c r="B237" s="252"/>
      <c r="C237" s="252"/>
      <c r="D237" s="252"/>
      <c r="E237" s="252"/>
      <c r="F237" s="252"/>
      <c r="G237" s="252"/>
      <c r="H237" s="252"/>
      <c r="I237" s="252"/>
      <c r="J237" s="252"/>
      <c r="K237" s="252"/>
      <c r="L237" s="252"/>
      <c r="M237" s="252"/>
      <c r="N237" s="252"/>
      <c r="O237" s="252"/>
      <c r="P237" s="252"/>
      <c r="Q237" s="252"/>
      <c r="R237" s="252"/>
      <c r="S237" s="252"/>
      <c r="T237" s="252"/>
      <c r="U237" s="252"/>
    </row>
    <row r="238" spans="2:21" ht="12">
      <c r="B238" s="252"/>
      <c r="C238" s="252"/>
      <c r="D238" s="252"/>
      <c r="E238" s="252"/>
      <c r="F238" s="252"/>
      <c r="G238" s="252"/>
      <c r="H238" s="252"/>
      <c r="I238" s="252"/>
      <c r="J238" s="252"/>
      <c r="K238" s="252"/>
      <c r="L238" s="252"/>
      <c r="M238" s="252"/>
      <c r="N238" s="252"/>
      <c r="O238" s="252"/>
      <c r="P238" s="252"/>
      <c r="Q238" s="252"/>
      <c r="R238" s="252"/>
      <c r="S238" s="252"/>
      <c r="T238" s="252"/>
      <c r="U238" s="252"/>
    </row>
    <row r="239" spans="2:21" ht="12">
      <c r="B239" s="252"/>
      <c r="C239" s="252"/>
      <c r="D239" s="252"/>
      <c r="E239" s="252"/>
      <c r="F239" s="252"/>
      <c r="G239" s="252"/>
      <c r="H239" s="252"/>
      <c r="I239" s="252"/>
      <c r="J239" s="252"/>
      <c r="K239" s="252"/>
      <c r="L239" s="252"/>
      <c r="M239" s="252"/>
      <c r="N239" s="252"/>
      <c r="O239" s="252"/>
      <c r="P239" s="252"/>
      <c r="Q239" s="252"/>
      <c r="R239" s="252"/>
      <c r="S239" s="252"/>
      <c r="T239" s="252"/>
      <c r="U239" s="252"/>
    </row>
    <row r="240" spans="2:21" ht="12">
      <c r="B240" s="252"/>
      <c r="C240" s="252"/>
      <c r="D240" s="252"/>
      <c r="E240" s="252"/>
      <c r="F240" s="252"/>
      <c r="G240" s="252"/>
      <c r="H240" s="252"/>
      <c r="I240" s="252"/>
      <c r="J240" s="252"/>
      <c r="K240" s="252"/>
      <c r="L240" s="252"/>
      <c r="M240" s="252"/>
      <c r="N240" s="252"/>
      <c r="O240" s="252"/>
      <c r="P240" s="252"/>
      <c r="Q240" s="252"/>
      <c r="R240" s="252"/>
      <c r="S240" s="252"/>
      <c r="T240" s="252"/>
      <c r="U240" s="252"/>
    </row>
    <row r="241" spans="2:21" ht="12">
      <c r="B241" s="252"/>
      <c r="C241" s="252"/>
      <c r="D241" s="252"/>
      <c r="E241" s="252"/>
      <c r="F241" s="252"/>
      <c r="G241" s="252"/>
      <c r="H241" s="252"/>
      <c r="I241" s="252"/>
      <c r="J241" s="252"/>
      <c r="K241" s="252"/>
      <c r="L241" s="252"/>
      <c r="M241" s="252"/>
      <c r="N241" s="252"/>
      <c r="O241" s="252"/>
      <c r="P241" s="252"/>
      <c r="Q241" s="252"/>
      <c r="R241" s="252"/>
      <c r="S241" s="252"/>
      <c r="T241" s="252"/>
      <c r="U241" s="252"/>
    </row>
    <row r="242" spans="2:21" ht="12">
      <c r="B242" s="252"/>
      <c r="C242" s="252"/>
      <c r="D242" s="252"/>
      <c r="E242" s="252"/>
      <c r="F242" s="252"/>
      <c r="G242" s="252"/>
      <c r="H242" s="252"/>
      <c r="I242" s="252"/>
      <c r="J242" s="252"/>
      <c r="K242" s="252"/>
      <c r="L242" s="252"/>
      <c r="M242" s="252"/>
      <c r="N242" s="252"/>
      <c r="O242" s="252"/>
      <c r="P242" s="252"/>
      <c r="Q242" s="252"/>
      <c r="R242" s="252"/>
      <c r="S242" s="252"/>
      <c r="T242" s="252"/>
      <c r="U242" s="252"/>
    </row>
  </sheetData>
  <sheetProtection selectLockedCells="1" selectUnlockedCells="1"/>
  <mergeCells count="10">
    <mergeCell ref="B3:C3"/>
    <mergeCell ref="D3:E3"/>
    <mergeCell ref="F3:G3"/>
    <mergeCell ref="H3:I3"/>
    <mergeCell ref="J3:K3"/>
    <mergeCell ref="M3:N3"/>
    <mergeCell ref="O3:P3"/>
    <mergeCell ref="Q3:R3"/>
    <mergeCell ref="S3:T3"/>
    <mergeCell ref="U3:V3"/>
  </mergeCells>
  <printOptions/>
  <pageMargins left="0.5902777777777778" right="0.5902777777777778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7" sqref="A17"/>
    </sheetView>
  </sheetViews>
  <sheetFormatPr defaultColWidth="9.140625" defaultRowHeight="12.75"/>
  <cols>
    <col min="1" max="1" width="33.57421875" style="345" customWidth="1"/>
    <col min="2" max="2" width="12.7109375" style="345" customWidth="1"/>
    <col min="3" max="3" width="17.00390625" style="345" customWidth="1"/>
    <col min="4" max="4" width="9.7109375" style="0" customWidth="1"/>
    <col min="5" max="5" width="10.7109375" style="0" customWidth="1"/>
    <col min="6" max="6" width="10.28125" style="0" customWidth="1"/>
    <col min="8" max="8" width="9.421875" style="0" customWidth="1"/>
    <col min="11" max="11" width="9.421875" style="0" customWidth="1"/>
    <col min="14" max="16" width="10.8515625" style="0" customWidth="1"/>
  </cols>
  <sheetData>
    <row r="1" spans="2:16" ht="14.25">
      <c r="B1" s="346" t="s">
        <v>427</v>
      </c>
      <c r="C1" s="346"/>
      <c r="D1" s="346"/>
      <c r="E1" s="346" t="s">
        <v>428</v>
      </c>
      <c r="F1" s="346"/>
      <c r="G1" s="346"/>
      <c r="H1" s="347" t="s">
        <v>429</v>
      </c>
      <c r="I1" s="347"/>
      <c r="J1" s="347"/>
      <c r="K1" s="348" t="s">
        <v>430</v>
      </c>
      <c r="L1" s="348"/>
      <c r="M1" s="348"/>
      <c r="N1" s="346" t="s">
        <v>431</v>
      </c>
      <c r="O1" s="346"/>
      <c r="P1" s="346"/>
    </row>
    <row r="2" spans="2:16" ht="15">
      <c r="B2" s="349" t="s">
        <v>432</v>
      </c>
      <c r="C2" s="350" t="s">
        <v>433</v>
      </c>
      <c r="D2" s="351" t="s">
        <v>434</v>
      </c>
      <c r="E2" s="349" t="s">
        <v>432</v>
      </c>
      <c r="F2" s="350" t="s">
        <v>433</v>
      </c>
      <c r="G2" s="351" t="s">
        <v>434</v>
      </c>
      <c r="H2" s="350" t="s">
        <v>432</v>
      </c>
      <c r="I2" s="350" t="s">
        <v>433</v>
      </c>
      <c r="J2" s="351" t="s">
        <v>434</v>
      </c>
      <c r="K2" s="349" t="s">
        <v>432</v>
      </c>
      <c r="L2" s="350" t="s">
        <v>433</v>
      </c>
      <c r="M2" s="279" t="s">
        <v>434</v>
      </c>
      <c r="N2" s="349" t="s">
        <v>432</v>
      </c>
      <c r="O2" s="350" t="s">
        <v>433</v>
      </c>
      <c r="P2" s="351" t="s">
        <v>434</v>
      </c>
    </row>
    <row r="3" spans="1:16" ht="15">
      <c r="A3" s="352" t="s">
        <v>32</v>
      </c>
      <c r="B3" s="353">
        <v>168150.65229376033</v>
      </c>
      <c r="C3" s="354">
        <v>-17029.533390929515</v>
      </c>
      <c r="D3" s="355">
        <v>151121.1189028308</v>
      </c>
      <c r="E3" s="353"/>
      <c r="F3" s="354"/>
      <c r="G3" s="356">
        <v>0</v>
      </c>
      <c r="H3" s="357"/>
      <c r="I3" s="354"/>
      <c r="J3" s="356">
        <v>0</v>
      </c>
      <c r="K3" s="353"/>
      <c r="L3" s="354"/>
      <c r="M3" s="358">
        <v>0</v>
      </c>
      <c r="N3" s="353">
        <f>-(B3+E3+H3+K3)</f>
        <v>-168150.65229376033</v>
      </c>
      <c r="O3" s="357">
        <f>-(C3+F3+I3+L3)</f>
        <v>17029.533390929515</v>
      </c>
      <c r="P3" s="359">
        <f>N3+O3</f>
        <v>-151121.1189028308</v>
      </c>
    </row>
    <row r="4" spans="1:16" ht="15">
      <c r="A4" s="352" t="s">
        <v>435</v>
      </c>
      <c r="B4" s="353">
        <v>531291.901409667</v>
      </c>
      <c r="C4" s="354">
        <v>-151350.8572609364</v>
      </c>
      <c r="D4" s="355">
        <v>379941.0441487306</v>
      </c>
      <c r="E4" s="353"/>
      <c r="F4" s="354"/>
      <c r="G4" s="356">
        <v>0</v>
      </c>
      <c r="H4" s="357"/>
      <c r="I4" s="354"/>
      <c r="J4" s="356">
        <v>0</v>
      </c>
      <c r="K4" s="353"/>
      <c r="L4" s="354"/>
      <c r="M4" s="358">
        <v>0</v>
      </c>
      <c r="N4" s="353">
        <f>-(B4+E4+H4+K4)</f>
        <v>-531291.901409667</v>
      </c>
      <c r="O4" s="357">
        <f>-(C4+F4+I4+L4)</f>
        <v>151350.8572609364</v>
      </c>
      <c r="P4" s="359">
        <f>N4+O4</f>
        <v>-379941.0441487306</v>
      </c>
    </row>
    <row r="5" spans="1:16" ht="15">
      <c r="A5" s="360" t="s">
        <v>436</v>
      </c>
      <c r="B5" s="361">
        <v>6987.910024665907</v>
      </c>
      <c r="C5" s="362">
        <v>-290.8600306150229</v>
      </c>
      <c r="D5" s="355">
        <v>6697.049994050884</v>
      </c>
      <c r="E5" s="361">
        <v>3026.7572116640877</v>
      </c>
      <c r="F5" s="362">
        <v>-704.6485273341441</v>
      </c>
      <c r="G5" s="363">
        <v>2322.1086843299436</v>
      </c>
      <c r="H5" s="364"/>
      <c r="I5" s="362"/>
      <c r="J5" s="356"/>
      <c r="K5" s="361"/>
      <c r="L5" s="362"/>
      <c r="M5" s="358"/>
      <c r="N5" s="353">
        <f>-(B5+E5+H5+K5)</f>
        <v>-10014.667236329995</v>
      </c>
      <c r="O5" s="357">
        <f>-(C5+F5+I5+L5)</f>
        <v>995.508557949167</v>
      </c>
      <c r="P5" s="359">
        <f>N5+O5</f>
        <v>-9019.158678380827</v>
      </c>
    </row>
    <row r="6" spans="1:16" ht="15">
      <c r="A6" s="352" t="s">
        <v>437</v>
      </c>
      <c r="B6" s="353">
        <v>30509.55153707834</v>
      </c>
      <c r="C6" s="354">
        <v>-7502.43307890126</v>
      </c>
      <c r="D6" s="355">
        <v>23007.11845817708</v>
      </c>
      <c r="E6" s="353">
        <v>129292.91309786215</v>
      </c>
      <c r="F6" s="354">
        <v>-41539.41560736729</v>
      </c>
      <c r="G6" s="359">
        <v>87753.49749049486</v>
      </c>
      <c r="H6" s="354">
        <v>56682.592578024254</v>
      </c>
      <c r="I6" s="354">
        <v>-35928.053854051046</v>
      </c>
      <c r="J6" s="359">
        <v>20754.538723973208</v>
      </c>
      <c r="K6" s="354">
        <v>24638.320369270456</v>
      </c>
      <c r="L6" s="354">
        <v>-22472.029887263867</v>
      </c>
      <c r="M6" s="353">
        <v>2166.2904820065887</v>
      </c>
      <c r="N6" s="353">
        <f>-(B6+E6+H6+K6)</f>
        <v>-241123.3775822352</v>
      </c>
      <c r="O6" s="357">
        <f>-(C6+F6+I6+L6)</f>
        <v>107441.93242758347</v>
      </c>
      <c r="P6" s="359">
        <f>N6+O6</f>
        <v>-133681.44515465174</v>
      </c>
    </row>
    <row r="7" spans="1:16" ht="15">
      <c r="A7" s="345" t="s">
        <v>438</v>
      </c>
      <c r="B7" s="365">
        <v>65174.71582412813</v>
      </c>
      <c r="C7" s="366"/>
      <c r="D7" s="367">
        <v>65174.71582412813</v>
      </c>
      <c r="E7" s="365"/>
      <c r="F7" s="366"/>
      <c r="G7" s="368">
        <v>0</v>
      </c>
      <c r="H7" s="369"/>
      <c r="I7" s="366"/>
      <c r="J7" s="368">
        <v>0</v>
      </c>
      <c r="K7" s="365"/>
      <c r="L7" s="366"/>
      <c r="M7" s="370">
        <v>0</v>
      </c>
      <c r="N7" s="353">
        <f>-(B7+E7+H7+K7)</f>
        <v>-65174.71582412813</v>
      </c>
      <c r="O7" s="357">
        <f>-(C7+F7+I7+L7)</f>
        <v>0</v>
      </c>
      <c r="P7" s="359">
        <f>N7+O7</f>
        <v>-65174.71582412813</v>
      </c>
    </row>
    <row r="8" spans="1:16" ht="14.25">
      <c r="A8" s="371"/>
      <c r="B8" s="371"/>
      <c r="C8" s="371"/>
      <c r="N8" s="372">
        <f>SUM(N3:N7)</f>
        <v>-1015755.3143461207</v>
      </c>
      <c r="O8" s="372">
        <f>SUM(O3:O7)</f>
        <v>276817.8316373986</v>
      </c>
      <c r="P8" s="372">
        <f>SUM(P3:P7)</f>
        <v>-738937.4827087221</v>
      </c>
    </row>
    <row r="9" spans="1:3" ht="14.25">
      <c r="A9" s="371"/>
      <c r="B9" s="371"/>
      <c r="C9" s="371"/>
    </row>
    <row r="10" spans="2:16" ht="14.25">
      <c r="B10" s="373" t="s">
        <v>427</v>
      </c>
      <c r="C10" s="373"/>
      <c r="D10" s="373"/>
      <c r="E10" s="373" t="s">
        <v>439</v>
      </c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</row>
    <row r="11" spans="2:16" ht="15">
      <c r="B11" s="374" t="s">
        <v>432</v>
      </c>
      <c r="C11" s="375" t="s">
        <v>433</v>
      </c>
      <c r="D11" s="376" t="s">
        <v>434</v>
      </c>
      <c r="E11" s="374" t="s">
        <v>432</v>
      </c>
      <c r="F11" s="375" t="s">
        <v>433</v>
      </c>
      <c r="G11" s="376" t="s">
        <v>434</v>
      </c>
      <c r="H11" s="374" t="s">
        <v>432</v>
      </c>
      <c r="I11" s="375" t="s">
        <v>433</v>
      </c>
      <c r="J11" s="376" t="s">
        <v>434</v>
      </c>
      <c r="K11" s="374" t="s">
        <v>432</v>
      </c>
      <c r="L11" s="375" t="s">
        <v>433</v>
      </c>
      <c r="M11" s="376" t="s">
        <v>434</v>
      </c>
      <c r="N11" s="374" t="s">
        <v>432</v>
      </c>
      <c r="O11" s="375" t="s">
        <v>433</v>
      </c>
      <c r="P11" s="376" t="s">
        <v>434</v>
      </c>
    </row>
    <row r="12" spans="1:16" ht="15">
      <c r="A12" s="377" t="s">
        <v>440</v>
      </c>
      <c r="B12" s="353">
        <v>119596.3709438839</v>
      </c>
      <c r="C12" s="354">
        <v>-85629.01283954387</v>
      </c>
      <c r="D12" s="355">
        <f>B12+C12</f>
        <v>33967.35810434003</v>
      </c>
      <c r="E12" s="353"/>
      <c r="F12" s="354"/>
      <c r="G12" s="355">
        <f>E12+F12</f>
        <v>0</v>
      </c>
      <c r="H12" s="353"/>
      <c r="I12" s="354"/>
      <c r="J12" s="355">
        <f>H12+I12</f>
        <v>0</v>
      </c>
      <c r="K12" s="353"/>
      <c r="L12" s="354"/>
      <c r="M12" s="355">
        <f>K12+L12</f>
        <v>0</v>
      </c>
      <c r="N12" s="353">
        <f>-(B12+E12+H12+K12)</f>
        <v>-119596.3709438839</v>
      </c>
      <c r="O12" s="357">
        <f>-(C12+F12+I12+L12)</f>
        <v>85629.01283954387</v>
      </c>
      <c r="P12" s="359">
        <f>N12+O12</f>
        <v>-33967.35810434003</v>
      </c>
    </row>
    <row r="13" spans="1:16" ht="15">
      <c r="A13" s="377" t="s">
        <v>441</v>
      </c>
      <c r="B13" s="353">
        <v>50623.018800941994</v>
      </c>
      <c r="C13" s="354">
        <v>-37978.45411676052</v>
      </c>
      <c r="D13" s="355">
        <f>B13+C13</f>
        <v>12644.564684181474</v>
      </c>
      <c r="E13" s="353"/>
      <c r="F13" s="354"/>
      <c r="G13" s="355">
        <f>E13+F13</f>
        <v>0</v>
      </c>
      <c r="H13" s="353"/>
      <c r="I13" s="354"/>
      <c r="J13" s="355">
        <f>H13+I13</f>
        <v>0</v>
      </c>
      <c r="K13" s="353"/>
      <c r="L13" s="354"/>
      <c r="M13" s="355">
        <f>K13+L13</f>
        <v>0</v>
      </c>
      <c r="N13" s="353">
        <f>-(B13+E13+H13+K13)</f>
        <v>-50623.018800941994</v>
      </c>
      <c r="O13" s="357">
        <f>-(C13+F13+I13+L13)</f>
        <v>37978.45411676052</v>
      </c>
      <c r="P13" s="359">
        <f>N13+O13</f>
        <v>-12644.564684181474</v>
      </c>
    </row>
    <row r="14" spans="1:16" ht="15">
      <c r="A14" s="378" t="s">
        <v>442</v>
      </c>
      <c r="B14" s="361"/>
      <c r="C14" s="362"/>
      <c r="D14" s="355">
        <f>B14+C14</f>
        <v>0</v>
      </c>
      <c r="E14" s="361"/>
      <c r="F14" s="362"/>
      <c r="G14" s="355">
        <f>E14+F14</f>
        <v>0</v>
      </c>
      <c r="H14" s="361"/>
      <c r="I14" s="362"/>
      <c r="J14" s="355">
        <f>H14+I14</f>
        <v>0</v>
      </c>
      <c r="K14" s="361"/>
      <c r="L14" s="362"/>
      <c r="M14" s="355">
        <f>K14+L14</f>
        <v>0</v>
      </c>
      <c r="N14" s="353">
        <f>-(B14+E14+H14+K14)</f>
        <v>0</v>
      </c>
      <c r="O14" s="357">
        <f>-(C14+F14+I14+L14)</f>
        <v>0</v>
      </c>
      <c r="P14" s="359">
        <f>N14+O14</f>
        <v>0</v>
      </c>
    </row>
    <row r="15" spans="1:16" ht="15">
      <c r="A15" s="379" t="s">
        <v>23</v>
      </c>
      <c r="B15" s="353"/>
      <c r="C15" s="354"/>
      <c r="D15" s="355">
        <f>B15+C15</f>
        <v>0</v>
      </c>
      <c r="E15" s="353"/>
      <c r="F15" s="354"/>
      <c r="G15" s="355">
        <f>E15+F15</f>
        <v>0</v>
      </c>
      <c r="H15" s="353"/>
      <c r="I15" s="354"/>
      <c r="J15" s="355">
        <f>H15+I15</f>
        <v>0</v>
      </c>
      <c r="K15" s="353"/>
      <c r="L15" s="354"/>
      <c r="M15" s="355">
        <f>K15+L15</f>
        <v>0</v>
      </c>
      <c r="N15" s="353">
        <f>-(B15+E15+H15+K15)</f>
        <v>0</v>
      </c>
      <c r="O15" s="357">
        <f>-(C15+F15+I15+L15)</f>
        <v>0</v>
      </c>
      <c r="P15" s="359">
        <f>N15+O15</f>
        <v>0</v>
      </c>
    </row>
    <row r="16" spans="1:16" ht="15">
      <c r="A16" s="377" t="s">
        <v>443</v>
      </c>
      <c r="B16" s="380"/>
      <c r="C16" s="362"/>
      <c r="D16" s="355">
        <f>B16+C16</f>
        <v>0</v>
      </c>
      <c r="E16" s="380"/>
      <c r="F16" s="362"/>
      <c r="G16" s="355">
        <f>E16+F16</f>
        <v>0</v>
      </c>
      <c r="H16" s="380"/>
      <c r="I16" s="362"/>
      <c r="J16" s="355">
        <f>H16+I16</f>
        <v>0</v>
      </c>
      <c r="K16" s="380"/>
      <c r="L16" s="362"/>
      <c r="M16" s="355">
        <f>K16+L16</f>
        <v>0</v>
      </c>
      <c r="N16" s="353">
        <f>-(B16+E16+H16+K16)</f>
        <v>0</v>
      </c>
      <c r="O16" s="357">
        <f>-(C16+F16+I16+L16)</f>
        <v>0</v>
      </c>
      <c r="P16" s="359">
        <f>N16+O16</f>
        <v>0</v>
      </c>
    </row>
    <row r="17" spans="1:16" ht="15">
      <c r="A17" s="377" t="s">
        <v>444</v>
      </c>
      <c r="B17" s="353">
        <v>26618.101739436388</v>
      </c>
      <c r="C17" s="381"/>
      <c r="D17" s="363">
        <f>B17+C17</f>
        <v>26618.101739436388</v>
      </c>
      <c r="E17" s="382"/>
      <c r="F17" s="381"/>
      <c r="G17" s="383">
        <f>E17+F17</f>
        <v>0</v>
      </c>
      <c r="H17" s="382"/>
      <c r="I17" s="381"/>
      <c r="J17" s="383">
        <f>H17+I17</f>
        <v>0</v>
      </c>
      <c r="K17" s="382"/>
      <c r="L17" s="381"/>
      <c r="M17" s="383">
        <f>K17+L17</f>
        <v>0</v>
      </c>
      <c r="N17" s="353">
        <f>-(B17+E17+H17+K17)</f>
        <v>-26618.101739436388</v>
      </c>
      <c r="O17" s="357">
        <f>-(C17+F17+I17+L17)</f>
        <v>0</v>
      </c>
      <c r="P17" s="359">
        <f>N17+O17</f>
        <v>-26618.101739436388</v>
      </c>
    </row>
    <row r="18" spans="1:16" ht="15">
      <c r="A18" s="377" t="s">
        <v>27</v>
      </c>
      <c r="B18" s="365">
        <v>23942.052456817648</v>
      </c>
      <c r="C18" s="384">
        <v>-11620.581503169087</v>
      </c>
      <c r="D18" s="385">
        <f>B18+C18</f>
        <v>12321.47095364856</v>
      </c>
      <c r="E18" s="386"/>
      <c r="F18" s="387"/>
      <c r="G18" s="387"/>
      <c r="H18" s="386"/>
      <c r="I18" s="387"/>
      <c r="J18" s="387"/>
      <c r="K18" s="386"/>
      <c r="L18" s="387"/>
      <c r="M18" s="387"/>
      <c r="N18" s="353">
        <f>-(B18+E18+H18+K18)</f>
        <v>-23942.052456817648</v>
      </c>
      <c r="O18" s="357">
        <f>-(C18+F18+I18+L18)</f>
        <v>11620.581503169087</v>
      </c>
      <c r="P18" s="359">
        <f>N18+O18</f>
        <v>-12321.47095364856</v>
      </c>
    </row>
    <row r="19" spans="4:16" ht="14.25">
      <c r="D19" s="388"/>
      <c r="N19" s="372">
        <f>SUM(N12:N18)</f>
        <v>-220779.54394107993</v>
      </c>
      <c r="O19" s="372">
        <f>SUM(O12:O18)</f>
        <v>135228.04845947347</v>
      </c>
      <c r="P19" s="372">
        <f>SUM(P12:P18)</f>
        <v>-85551.49548160646</v>
      </c>
    </row>
  </sheetData>
  <sheetProtection selectLockedCells="1" selectUnlockedCells="1"/>
  <mergeCells count="10">
    <mergeCell ref="B1:D1"/>
    <mergeCell ref="E1:G1"/>
    <mergeCell ref="H1:J1"/>
    <mergeCell ref="K1:M1"/>
    <mergeCell ref="N1:P1"/>
    <mergeCell ref="B10:D10"/>
    <mergeCell ref="E10:G10"/>
    <mergeCell ref="H10:J10"/>
    <mergeCell ref="K10:M10"/>
    <mergeCell ref="N10:P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workbookViewId="0" topLeftCell="A1">
      <selection activeCell="J39" sqref="J39"/>
    </sheetView>
  </sheetViews>
  <sheetFormatPr defaultColWidth="11.421875" defaultRowHeight="12.75"/>
  <cols>
    <col min="1" max="2" width="3.00390625" style="88" customWidth="1"/>
    <col min="3" max="3" width="2.421875" style="88" customWidth="1"/>
    <col min="4" max="4" width="23.57421875" style="88" customWidth="1"/>
    <col min="5" max="5" width="16.28125" style="88" customWidth="1"/>
    <col min="6" max="6" width="13.00390625" style="89" customWidth="1"/>
    <col min="7" max="7" width="15.8515625" style="89" customWidth="1"/>
    <col min="8" max="9" width="0" style="90" hidden="1" customWidth="1"/>
    <col min="10" max="10" width="19.7109375" style="91" customWidth="1"/>
    <col min="11" max="11" width="15.7109375" style="92" customWidth="1"/>
    <col min="12" max="12" width="0" style="92" hidden="1" customWidth="1"/>
    <col min="13" max="13" width="15.7109375" style="92" customWidth="1"/>
    <col min="14" max="16384" width="11.00390625" style="88" customWidth="1"/>
  </cols>
  <sheetData>
    <row r="1" spans="1:13" ht="12">
      <c r="A1" s="12"/>
      <c r="B1" s="12"/>
      <c r="C1" s="12"/>
      <c r="D1" s="12"/>
      <c r="E1" s="12"/>
      <c r="F1" s="93"/>
      <c r="G1" s="93"/>
      <c r="H1" s="94"/>
      <c r="I1" s="94"/>
      <c r="J1" s="95"/>
      <c r="K1" s="96"/>
      <c r="L1" s="96"/>
      <c r="M1" s="96"/>
    </row>
    <row r="2" spans="1:13" ht="12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6"/>
      <c r="K2" s="97"/>
      <c r="L2" s="97"/>
      <c r="M2" s="97"/>
    </row>
    <row r="3" spans="1:13" ht="12">
      <c r="A3" s="98"/>
      <c r="B3" s="98"/>
      <c r="C3" s="98"/>
      <c r="D3" s="98"/>
      <c r="E3" s="98"/>
      <c r="F3" s="98"/>
      <c r="G3" s="98"/>
      <c r="H3" s="98"/>
      <c r="I3" s="98"/>
      <c r="J3" s="99"/>
      <c r="K3" s="98"/>
      <c r="L3" s="100"/>
      <c r="M3" s="96"/>
    </row>
    <row r="4" spans="1:13" ht="12.75" customHeight="1">
      <c r="A4" s="12" t="s">
        <v>1</v>
      </c>
      <c r="B4" s="12"/>
      <c r="C4" s="12"/>
      <c r="D4" s="12"/>
      <c r="E4" s="12"/>
      <c r="F4" s="93"/>
      <c r="G4" s="93"/>
      <c r="H4" s="94"/>
      <c r="I4" s="94"/>
      <c r="J4" s="99"/>
      <c r="K4" s="96"/>
      <c r="L4" s="96"/>
      <c r="M4" s="96"/>
    </row>
    <row r="5" spans="1:13" ht="24">
      <c r="A5" s="101"/>
      <c r="B5" s="102" t="s">
        <v>89</v>
      </c>
      <c r="C5" s="102"/>
      <c r="D5" s="102"/>
      <c r="E5" s="102"/>
      <c r="F5" s="102"/>
      <c r="G5" s="102"/>
      <c r="H5" s="103">
        <v>1999</v>
      </c>
      <c r="I5" s="103">
        <v>1999</v>
      </c>
      <c r="J5" s="16" t="s">
        <v>3</v>
      </c>
      <c r="K5" s="16" t="s">
        <v>4</v>
      </c>
      <c r="L5" s="104" t="s">
        <v>5</v>
      </c>
      <c r="M5" s="17" t="s">
        <v>6</v>
      </c>
    </row>
    <row r="6" spans="1:13" ht="12.75" customHeight="1">
      <c r="A6" s="105"/>
      <c r="B6" s="106"/>
      <c r="C6" s="106"/>
      <c r="D6" s="106"/>
      <c r="E6" s="106"/>
      <c r="F6" s="107"/>
      <c r="G6" s="107"/>
      <c r="H6" s="108"/>
      <c r="I6" s="108"/>
      <c r="J6" s="109"/>
      <c r="K6" s="110"/>
      <c r="L6" s="110"/>
      <c r="M6" s="110"/>
    </row>
    <row r="7" spans="1:13" ht="12.75" customHeight="1">
      <c r="A7" s="111" t="s">
        <v>7</v>
      </c>
      <c r="B7" s="112" t="s">
        <v>90</v>
      </c>
      <c r="C7" s="113"/>
      <c r="D7" s="113"/>
      <c r="E7" s="113"/>
      <c r="F7" s="114"/>
      <c r="G7" s="115"/>
      <c r="H7" s="116"/>
      <c r="I7" s="116"/>
      <c r="J7" s="117"/>
      <c r="K7" s="118"/>
      <c r="L7" s="118"/>
      <c r="M7" s="118"/>
    </row>
    <row r="8" spans="1:13" ht="12.75" customHeight="1">
      <c r="A8" s="119"/>
      <c r="B8" s="120" t="s">
        <v>11</v>
      </c>
      <c r="C8" s="120" t="s">
        <v>91</v>
      </c>
      <c r="D8" s="121"/>
      <c r="E8" s="113"/>
      <c r="F8" s="114"/>
      <c r="G8" s="115"/>
      <c r="H8" s="122"/>
      <c r="I8" s="122"/>
      <c r="J8" s="27">
        <v>169347</v>
      </c>
      <c r="K8" s="27">
        <v>169347.43100000013</v>
      </c>
      <c r="L8" s="27">
        <v>169347.43100000013</v>
      </c>
      <c r="M8" s="27">
        <v>16597</v>
      </c>
    </row>
    <row r="9" spans="1:13" ht="12.75" customHeight="1">
      <c r="A9" s="119"/>
      <c r="B9" s="120" t="s">
        <v>92</v>
      </c>
      <c r="C9" s="120" t="s">
        <v>93</v>
      </c>
      <c r="D9" s="121"/>
      <c r="E9" s="121"/>
      <c r="F9" s="123"/>
      <c r="G9" s="124"/>
      <c r="H9" s="125"/>
      <c r="I9" s="125"/>
      <c r="J9" s="27">
        <v>0</v>
      </c>
      <c r="K9" s="27">
        <v>292986.7940000002</v>
      </c>
      <c r="L9" s="27">
        <v>292986.7940000002</v>
      </c>
      <c r="M9" s="27">
        <v>210737</v>
      </c>
    </row>
    <row r="10" spans="1:13" ht="12.75" customHeight="1">
      <c r="A10" s="126"/>
      <c r="B10" s="120" t="s">
        <v>36</v>
      </c>
      <c r="C10" s="120" t="s">
        <v>94</v>
      </c>
      <c r="D10" s="121"/>
      <c r="E10" s="121"/>
      <c r="F10" s="123"/>
      <c r="G10" s="127"/>
      <c r="H10" s="122"/>
      <c r="I10" s="122"/>
      <c r="J10" s="27">
        <v>0</v>
      </c>
      <c r="K10" s="27">
        <v>0</v>
      </c>
      <c r="L10" s="27">
        <v>0</v>
      </c>
      <c r="M10" s="27">
        <v>0</v>
      </c>
    </row>
    <row r="11" spans="1:13" ht="12.75" customHeight="1">
      <c r="A11" s="119"/>
      <c r="B11" s="120" t="s">
        <v>78</v>
      </c>
      <c r="C11" s="120" t="s">
        <v>95</v>
      </c>
      <c r="D11" s="113"/>
      <c r="E11" s="121"/>
      <c r="F11" s="123"/>
      <c r="G11" s="124"/>
      <c r="H11" s="122"/>
      <c r="I11" s="122"/>
      <c r="J11" s="27">
        <v>671</v>
      </c>
      <c r="K11" s="27">
        <v>671.3940000000005</v>
      </c>
      <c r="L11" s="27">
        <v>671.3940000000005</v>
      </c>
      <c r="M11" s="27">
        <v>671.3940000000005</v>
      </c>
    </row>
    <row r="12" spans="1:13" ht="12.75" customHeight="1">
      <c r="A12" s="119"/>
      <c r="B12" s="120" t="s">
        <v>96</v>
      </c>
      <c r="C12" s="120" t="s">
        <v>97</v>
      </c>
      <c r="D12" s="128"/>
      <c r="E12" s="121"/>
      <c r="F12" s="123"/>
      <c r="G12" s="124"/>
      <c r="H12" s="125"/>
      <c r="I12" s="125"/>
      <c r="J12" s="27">
        <v>0</v>
      </c>
      <c r="K12" s="27">
        <v>0</v>
      </c>
      <c r="L12" s="27">
        <v>0</v>
      </c>
      <c r="M12" s="27">
        <v>0</v>
      </c>
    </row>
    <row r="13" spans="1:13" ht="12.75" customHeight="1">
      <c r="A13" s="119"/>
      <c r="B13" s="120" t="s">
        <v>98</v>
      </c>
      <c r="C13" s="120" t="s">
        <v>99</v>
      </c>
      <c r="D13" s="128"/>
      <c r="E13" s="121"/>
      <c r="F13" s="123"/>
      <c r="G13" s="124"/>
      <c r="H13" s="125"/>
      <c r="I13" s="125"/>
      <c r="J13" s="27">
        <v>0</v>
      </c>
      <c r="K13" s="27">
        <v>0</v>
      </c>
      <c r="L13" s="27">
        <v>0</v>
      </c>
      <c r="M13" s="27">
        <v>0</v>
      </c>
    </row>
    <row r="14" spans="1:13" ht="12.75" customHeight="1">
      <c r="A14" s="119"/>
      <c r="B14" s="120" t="s">
        <v>100</v>
      </c>
      <c r="C14" s="120" t="s">
        <v>101</v>
      </c>
      <c r="D14" s="121"/>
      <c r="E14" s="121"/>
      <c r="F14" s="123"/>
      <c r="G14" s="124"/>
      <c r="H14" s="122"/>
      <c r="I14" s="122"/>
      <c r="J14" s="27">
        <v>1287</v>
      </c>
      <c r="K14" s="27">
        <v>41645.122930258534</v>
      </c>
      <c r="L14" s="27">
        <v>41962.770687044285</v>
      </c>
      <c r="M14" s="27">
        <f>41645+387</f>
        <v>42032</v>
      </c>
    </row>
    <row r="15" spans="1:13" ht="12.75" customHeight="1">
      <c r="A15" s="119"/>
      <c r="B15" s="120" t="s">
        <v>102</v>
      </c>
      <c r="C15" s="120" t="s">
        <v>103</v>
      </c>
      <c r="D15" s="121"/>
      <c r="E15" s="121"/>
      <c r="F15" s="123"/>
      <c r="G15" s="124"/>
      <c r="H15" s="122"/>
      <c r="I15" s="122"/>
      <c r="J15" s="129">
        <v>992.7971343308287</v>
      </c>
      <c r="K15" s="129">
        <v>992.5227427103091</v>
      </c>
      <c r="L15" s="129">
        <v>68326.7969611618</v>
      </c>
      <c r="M15" s="129">
        <v>0</v>
      </c>
    </row>
    <row r="16" spans="1:14" ht="12.75" customHeight="1">
      <c r="A16" s="119"/>
      <c r="B16" s="120" t="s">
        <v>104</v>
      </c>
      <c r="C16" s="120" t="s">
        <v>105</v>
      </c>
      <c r="D16" s="121"/>
      <c r="E16" s="121"/>
      <c r="F16" s="123"/>
      <c r="G16" s="124"/>
      <c r="H16" s="130"/>
      <c r="I16" s="130"/>
      <c r="J16" s="27">
        <v>6724.030546260627</v>
      </c>
      <c r="K16" s="27">
        <v>-188232.7955364987</v>
      </c>
      <c r="L16" s="27">
        <v>-394086.4486958816</v>
      </c>
      <c r="M16" s="27">
        <v>-188233</v>
      </c>
      <c r="N16" s="131"/>
    </row>
    <row r="17" spans="1:13" ht="12.75" customHeight="1">
      <c r="A17" s="119"/>
      <c r="B17" s="120" t="s">
        <v>106</v>
      </c>
      <c r="C17" s="120" t="s">
        <v>107</v>
      </c>
      <c r="D17" s="121"/>
      <c r="E17" s="121"/>
      <c r="F17" s="123"/>
      <c r="G17" s="124"/>
      <c r="H17" s="130"/>
      <c r="I17" s="130"/>
      <c r="J17" s="27">
        <v>16281</v>
      </c>
      <c r="K17" s="27">
        <v>-138443.09384675714</v>
      </c>
      <c r="L17" s="27">
        <v>-6555.579669117836</v>
      </c>
      <c r="M17" s="27">
        <v>-13594</v>
      </c>
    </row>
    <row r="18" spans="1:13" ht="12.75" customHeight="1">
      <c r="A18" s="119"/>
      <c r="B18" s="120"/>
      <c r="C18" s="120"/>
      <c r="D18" s="121"/>
      <c r="E18" s="121"/>
      <c r="F18" s="123"/>
      <c r="G18" s="124"/>
      <c r="H18" s="132">
        <v>0</v>
      </c>
      <c r="I18" s="132">
        <v>0</v>
      </c>
      <c r="J18" s="133"/>
      <c r="K18" s="134"/>
      <c r="L18" s="134"/>
      <c r="M18" s="134"/>
    </row>
    <row r="19" spans="1:13" ht="12.75" customHeight="1">
      <c r="A19" s="119"/>
      <c r="B19" s="120" t="s">
        <v>108</v>
      </c>
      <c r="C19" s="120"/>
      <c r="D19" s="121"/>
      <c r="E19" s="121"/>
      <c r="F19" s="123"/>
      <c r="G19" s="124"/>
      <c r="H19" s="135"/>
      <c r="I19" s="135"/>
      <c r="J19" s="136">
        <f>SUM(J8:J18)</f>
        <v>195302.82768059146</v>
      </c>
      <c r="K19" s="137">
        <v>178967.37528971332</v>
      </c>
      <c r="L19" s="137">
        <v>172653.158283207</v>
      </c>
      <c r="M19" s="137">
        <f>SUM(M8:M18)</f>
        <v>68210.394</v>
      </c>
    </row>
    <row r="20" spans="1:13" ht="12.75" customHeight="1">
      <c r="A20" s="119"/>
      <c r="B20" s="120"/>
      <c r="C20" s="120"/>
      <c r="D20" s="121"/>
      <c r="E20" s="121"/>
      <c r="F20" s="123"/>
      <c r="G20" s="124"/>
      <c r="H20" s="122"/>
      <c r="I20" s="122"/>
      <c r="J20" s="138"/>
      <c r="K20" s="139"/>
      <c r="L20" s="139"/>
      <c r="M20" s="139"/>
    </row>
    <row r="21" spans="1:13" ht="12.75" customHeight="1">
      <c r="A21" s="119"/>
      <c r="B21" s="120" t="s">
        <v>109</v>
      </c>
      <c r="C21" s="120"/>
      <c r="D21" s="121"/>
      <c r="E21" s="121"/>
      <c r="F21" s="123"/>
      <c r="G21" s="124"/>
      <c r="H21" s="122"/>
      <c r="I21" s="122"/>
      <c r="J21" s="27">
        <v>277</v>
      </c>
      <c r="K21" s="27">
        <v>988.2830172152665</v>
      </c>
      <c r="L21" s="27">
        <v>1110.8260560061053</v>
      </c>
      <c r="M21" s="27">
        <v>955</v>
      </c>
    </row>
    <row r="22" spans="1:13" ht="12.75" customHeight="1">
      <c r="A22" s="119"/>
      <c r="B22" s="120"/>
      <c r="C22" s="120"/>
      <c r="D22" s="121"/>
      <c r="E22" s="121"/>
      <c r="F22" s="123"/>
      <c r="G22" s="124"/>
      <c r="H22" s="132">
        <v>0</v>
      </c>
      <c r="I22" s="132">
        <v>0</v>
      </c>
      <c r="J22" s="140"/>
      <c r="K22" s="118"/>
      <c r="L22" s="118"/>
      <c r="M22" s="118"/>
    </row>
    <row r="23" spans="1:13" ht="12.75" customHeight="1">
      <c r="A23" s="119"/>
      <c r="B23" s="120" t="s">
        <v>110</v>
      </c>
      <c r="C23" s="128"/>
      <c r="D23" s="121"/>
      <c r="E23" s="121"/>
      <c r="F23" s="123"/>
      <c r="G23" s="112"/>
      <c r="H23" s="122"/>
      <c r="I23" s="122"/>
      <c r="J23" s="136">
        <f>+J19+J21</f>
        <v>195579.82768059146</v>
      </c>
      <c r="K23" s="137">
        <v>179955.65830692858</v>
      </c>
      <c r="L23" s="137">
        <v>173763.98433921312</v>
      </c>
      <c r="M23" s="137">
        <f>+M19+M21</f>
        <v>69165.394</v>
      </c>
    </row>
    <row r="24" spans="1:13" ht="12.75" customHeight="1">
      <c r="A24" s="119"/>
      <c r="B24" s="121"/>
      <c r="C24" s="121"/>
      <c r="D24" s="121"/>
      <c r="E24" s="121"/>
      <c r="F24" s="123"/>
      <c r="G24" s="124"/>
      <c r="H24" s="122"/>
      <c r="I24" s="122"/>
      <c r="J24" s="140"/>
      <c r="K24" s="118"/>
      <c r="L24" s="118"/>
      <c r="M24" s="118"/>
    </row>
    <row r="25" spans="1:13" ht="12.75" customHeight="1">
      <c r="A25" s="111" t="s">
        <v>9</v>
      </c>
      <c r="B25" s="112" t="s">
        <v>111</v>
      </c>
      <c r="C25" s="113"/>
      <c r="D25" s="128"/>
      <c r="E25" s="121"/>
      <c r="F25" s="123"/>
      <c r="G25" s="124"/>
      <c r="H25" s="122"/>
      <c r="I25" s="122"/>
      <c r="J25" s="140"/>
      <c r="K25" s="118"/>
      <c r="L25" s="118"/>
      <c r="M25" s="118"/>
    </row>
    <row r="26" spans="1:13" ht="12.75" customHeight="1">
      <c r="A26" s="119"/>
      <c r="B26" s="121"/>
      <c r="C26" s="120" t="s">
        <v>112</v>
      </c>
      <c r="D26" s="121"/>
      <c r="E26" s="121"/>
      <c r="F26" s="123"/>
      <c r="G26" s="124"/>
      <c r="H26" s="122"/>
      <c r="I26" s="122"/>
      <c r="J26" s="27">
        <v>875</v>
      </c>
      <c r="K26" s="27">
        <v>878.1065800000002</v>
      </c>
      <c r="L26" s="27">
        <v>867.0260000000005</v>
      </c>
      <c r="M26" s="27">
        <v>260</v>
      </c>
    </row>
    <row r="27" spans="1:13" ht="12.75" customHeight="1">
      <c r="A27" s="119"/>
      <c r="B27" s="121"/>
      <c r="C27" s="120" t="s">
        <v>113</v>
      </c>
      <c r="D27" s="121"/>
      <c r="E27" s="121"/>
      <c r="F27" s="123"/>
      <c r="G27" s="124"/>
      <c r="H27" s="122"/>
      <c r="I27" s="122"/>
      <c r="J27" s="27">
        <v>4717</v>
      </c>
      <c r="K27" s="27">
        <v>4123.072084100004</v>
      </c>
      <c r="L27" s="27">
        <v>4210.543520300004</v>
      </c>
      <c r="M27" s="27">
        <v>3964</v>
      </c>
    </row>
    <row r="28" spans="1:13" ht="12.75" customHeight="1">
      <c r="A28" s="119"/>
      <c r="B28" s="121"/>
      <c r="C28" s="120" t="s">
        <v>114</v>
      </c>
      <c r="D28" s="121"/>
      <c r="E28" s="141"/>
      <c r="F28" s="123"/>
      <c r="G28" s="124"/>
      <c r="H28" s="132">
        <v>0</v>
      </c>
      <c r="I28" s="132">
        <v>0</v>
      </c>
      <c r="J28" s="129">
        <v>50245</v>
      </c>
      <c r="K28" s="129">
        <v>59175.91744706766</v>
      </c>
      <c r="L28" s="129">
        <v>62922.872618011235</v>
      </c>
      <c r="M28" s="129">
        <f>11558+3367+12749+9930-3</f>
        <v>37601</v>
      </c>
    </row>
    <row r="29" spans="1:13" ht="12.75" customHeight="1">
      <c r="A29" s="119"/>
      <c r="B29" s="120"/>
      <c r="C29" s="121"/>
      <c r="D29" s="121"/>
      <c r="E29" s="121"/>
      <c r="F29" s="123"/>
      <c r="G29" s="112"/>
      <c r="H29" s="122"/>
      <c r="I29" s="122"/>
      <c r="J29" s="136">
        <f>SUM(J26:J28)</f>
        <v>55837</v>
      </c>
      <c r="K29" s="137">
        <v>64177.096111167666</v>
      </c>
      <c r="L29" s="137">
        <v>68000.44213831123</v>
      </c>
      <c r="M29" s="137">
        <f>SUM(M26:M28)</f>
        <v>41825</v>
      </c>
    </row>
    <row r="30" spans="1:13" ht="12.75" customHeight="1">
      <c r="A30" s="119"/>
      <c r="B30" s="121"/>
      <c r="C30" s="121"/>
      <c r="D30" s="121"/>
      <c r="E30" s="121"/>
      <c r="F30" s="123"/>
      <c r="G30" s="124"/>
      <c r="H30" s="132">
        <v>109341</v>
      </c>
      <c r="I30" s="132">
        <v>109341</v>
      </c>
      <c r="J30" s="140"/>
      <c r="K30" s="118"/>
      <c r="L30" s="118"/>
      <c r="M30" s="118"/>
    </row>
    <row r="31" spans="1:13" ht="12">
      <c r="A31" s="142" t="s">
        <v>53</v>
      </c>
      <c r="B31" s="67" t="s">
        <v>115</v>
      </c>
      <c r="C31" s="143"/>
      <c r="D31" s="143"/>
      <c r="E31" s="144"/>
      <c r="F31" s="70"/>
      <c r="G31" s="145"/>
      <c r="H31" s="146"/>
      <c r="I31" s="146"/>
      <c r="J31" s="147">
        <v>55563.93814000003</v>
      </c>
      <c r="K31" s="147">
        <v>54409.158570000014</v>
      </c>
      <c r="L31" s="147">
        <v>55444.656650000026</v>
      </c>
      <c r="M31" s="147">
        <v>52616</v>
      </c>
    </row>
    <row r="32" spans="1:13" ht="12.75" customHeight="1" hidden="1">
      <c r="A32" s="142"/>
      <c r="B32" s="67"/>
      <c r="C32" s="143"/>
      <c r="D32" s="143"/>
      <c r="E32" s="144"/>
      <c r="F32" s="70"/>
      <c r="G32" s="145"/>
      <c r="H32" s="146">
        <v>1999</v>
      </c>
      <c r="I32" s="146">
        <v>1999</v>
      </c>
      <c r="J32" s="50"/>
      <c r="K32" s="43"/>
      <c r="L32" s="43"/>
      <c r="M32" s="43"/>
    </row>
    <row r="33" spans="1:13" ht="24">
      <c r="A33" s="101"/>
      <c r="B33" s="102" t="s">
        <v>89</v>
      </c>
      <c r="C33" s="102"/>
      <c r="D33" s="102"/>
      <c r="E33" s="102"/>
      <c r="F33" s="102"/>
      <c r="G33" s="102"/>
      <c r="H33" s="103"/>
      <c r="I33" s="103"/>
      <c r="J33" s="16" t="s">
        <v>3</v>
      </c>
      <c r="K33" s="16" t="s">
        <v>4</v>
      </c>
      <c r="L33" s="148" t="s">
        <v>5</v>
      </c>
      <c r="M33" s="17" t="s">
        <v>6</v>
      </c>
    </row>
    <row r="34" spans="1:13" ht="12.75" customHeight="1">
      <c r="A34" s="119"/>
      <c r="B34" s="149"/>
      <c r="C34" s="150"/>
      <c r="D34" s="150"/>
      <c r="E34" s="149"/>
      <c r="F34" s="123"/>
      <c r="G34" s="123"/>
      <c r="H34" s="122"/>
      <c r="I34" s="122"/>
      <c r="J34" s="117"/>
      <c r="K34" s="118"/>
      <c r="L34" s="118"/>
      <c r="M34" s="118"/>
    </row>
    <row r="35" spans="1:13" ht="12.75" customHeight="1">
      <c r="A35" s="111" t="s">
        <v>84</v>
      </c>
      <c r="B35" s="112" t="s">
        <v>116</v>
      </c>
      <c r="C35" s="128"/>
      <c r="D35" s="121"/>
      <c r="E35" s="121"/>
      <c r="F35" s="151" t="s">
        <v>44</v>
      </c>
      <c r="G35" s="151" t="s">
        <v>45</v>
      </c>
      <c r="H35" s="125"/>
      <c r="I35" s="125"/>
      <c r="J35" s="117"/>
      <c r="K35" s="118"/>
      <c r="L35" s="118"/>
      <c r="M35" s="118"/>
    </row>
    <row r="36" spans="1:13" ht="12.75" customHeight="1">
      <c r="A36" s="119"/>
      <c r="B36" s="121"/>
      <c r="C36" s="120" t="s">
        <v>117</v>
      </c>
      <c r="D36" s="121"/>
      <c r="E36" s="121"/>
      <c r="F36" s="152"/>
      <c r="G36" s="152"/>
      <c r="H36" s="125"/>
      <c r="I36" s="125"/>
      <c r="J36" s="27">
        <v>0</v>
      </c>
      <c r="K36" s="27">
        <v>0</v>
      </c>
      <c r="L36" s="27">
        <v>0</v>
      </c>
      <c r="M36" s="27">
        <v>0</v>
      </c>
    </row>
    <row r="37" spans="1:13" ht="12.75" customHeight="1">
      <c r="A37" s="119"/>
      <c r="B37" s="121"/>
      <c r="C37" s="120" t="s">
        <v>118</v>
      </c>
      <c r="D37" s="121"/>
      <c r="E37" s="121"/>
      <c r="F37" s="152"/>
      <c r="G37" s="152"/>
      <c r="H37" s="122"/>
      <c r="I37" s="122"/>
      <c r="J37" s="27">
        <v>0</v>
      </c>
      <c r="K37" s="27">
        <v>0</v>
      </c>
      <c r="L37" s="27">
        <v>0</v>
      </c>
      <c r="M37" s="27">
        <v>0</v>
      </c>
    </row>
    <row r="38" spans="1:13" ht="12.75" customHeight="1">
      <c r="A38" s="119"/>
      <c r="B38" s="121"/>
      <c r="C38" s="120" t="s">
        <v>119</v>
      </c>
      <c r="D38" s="121"/>
      <c r="E38" s="121"/>
      <c r="F38" s="27">
        <v>47077</v>
      </c>
      <c r="G38" s="27">
        <v>203182.2868144231</v>
      </c>
      <c r="H38" s="122"/>
      <c r="I38" s="122"/>
      <c r="J38" s="27">
        <f>SUM(F38:G38)</f>
        <v>250259.2868144231</v>
      </c>
      <c r="K38" s="27">
        <v>262166.16475553205</v>
      </c>
      <c r="L38" s="27">
        <v>307026.3024782395</v>
      </c>
      <c r="M38" s="27">
        <f>221287+321554</f>
        <v>542841</v>
      </c>
    </row>
    <row r="39" spans="1:13" ht="12.75" customHeight="1">
      <c r="A39" s="119"/>
      <c r="B39" s="121"/>
      <c r="C39" s="120" t="s">
        <v>120</v>
      </c>
      <c r="D39" s="121"/>
      <c r="E39" s="121"/>
      <c r="F39" s="27">
        <v>4245</v>
      </c>
      <c r="G39" s="27">
        <v>13881.924180000013</v>
      </c>
      <c r="H39" s="122"/>
      <c r="I39" s="122"/>
      <c r="J39" s="27">
        <f>SUM(F39:G39)</f>
        <v>18126.924180000013</v>
      </c>
      <c r="K39" s="27">
        <v>26162.680616990016</v>
      </c>
      <c r="L39" s="27">
        <v>26493.087150000014</v>
      </c>
      <c r="M39" s="27">
        <v>2088</v>
      </c>
    </row>
    <row r="40" spans="1:13" ht="12.75" customHeight="1">
      <c r="A40" s="119"/>
      <c r="B40" s="121"/>
      <c r="C40" s="120" t="s">
        <v>121</v>
      </c>
      <c r="D40" s="121"/>
      <c r="E40" s="121"/>
      <c r="F40" s="27">
        <v>440</v>
      </c>
      <c r="G40" s="27">
        <v>0</v>
      </c>
      <c r="H40" s="122"/>
      <c r="I40" s="122"/>
      <c r="J40" s="27">
        <f>SUM(F40:G40)</f>
        <v>440</v>
      </c>
      <c r="K40" s="27">
        <v>1365.9688396271008</v>
      </c>
      <c r="L40" s="27">
        <v>3766.5463135856025</v>
      </c>
      <c r="M40" s="27">
        <v>3191</v>
      </c>
    </row>
    <row r="41" spans="1:13" ht="12.75" customHeight="1">
      <c r="A41" s="119"/>
      <c r="B41" s="128"/>
      <c r="C41" s="120" t="s">
        <v>122</v>
      </c>
      <c r="D41" s="121"/>
      <c r="E41" s="121"/>
      <c r="F41" s="27">
        <v>357102</v>
      </c>
      <c r="G41" s="27">
        <v>158</v>
      </c>
      <c r="H41" s="122"/>
      <c r="I41" s="122"/>
      <c r="J41" s="27">
        <f>SUM(F41:G41)</f>
        <v>357260</v>
      </c>
      <c r="K41" s="27">
        <v>240547.30936616298</v>
      </c>
      <c r="L41" s="27">
        <v>263013.20057251566</v>
      </c>
      <c r="M41" s="27">
        <v>269511</v>
      </c>
    </row>
    <row r="42" spans="1:13" ht="12.75" customHeight="1">
      <c r="A42" s="126"/>
      <c r="B42" s="121"/>
      <c r="C42" s="120" t="s">
        <v>123</v>
      </c>
      <c r="D42" s="121"/>
      <c r="E42" s="121"/>
      <c r="F42" s="152"/>
      <c r="G42" s="152"/>
      <c r="H42" s="125"/>
      <c r="I42" s="125"/>
      <c r="J42" s="140"/>
      <c r="K42" s="118"/>
      <c r="L42" s="118"/>
      <c r="M42" s="118"/>
    </row>
    <row r="43" spans="1:13" ht="12.75" customHeight="1">
      <c r="A43" s="126"/>
      <c r="B43" s="121"/>
      <c r="C43" s="120" t="s">
        <v>124</v>
      </c>
      <c r="D43" s="121"/>
      <c r="E43" s="121"/>
      <c r="F43" s="27">
        <v>0</v>
      </c>
      <c r="G43" s="27">
        <v>0</v>
      </c>
      <c r="H43" s="122"/>
      <c r="I43" s="122"/>
      <c r="J43" s="27">
        <f>SUM(F43:G43)</f>
        <v>0</v>
      </c>
      <c r="K43" s="27">
        <v>0</v>
      </c>
      <c r="L43" s="27">
        <v>0</v>
      </c>
      <c r="M43" s="27">
        <v>0</v>
      </c>
    </row>
    <row r="44" spans="1:13" ht="12.75" customHeight="1">
      <c r="A44" s="119"/>
      <c r="B44" s="113"/>
      <c r="C44" s="120" t="s">
        <v>125</v>
      </c>
      <c r="D44" s="121"/>
      <c r="E44" s="121"/>
      <c r="F44" s="27">
        <v>10</v>
      </c>
      <c r="G44" s="27">
        <v>0</v>
      </c>
      <c r="H44" s="122"/>
      <c r="I44" s="122"/>
      <c r="J44" s="27">
        <f>SUM(F44:G44)</f>
        <v>10</v>
      </c>
      <c r="K44" s="27">
        <v>617.8720000000004</v>
      </c>
      <c r="L44" s="27">
        <v>89.38900000000004</v>
      </c>
      <c r="M44" s="27">
        <v>5955</v>
      </c>
    </row>
    <row r="45" spans="1:13" ht="12.75" customHeight="1">
      <c r="A45" s="119"/>
      <c r="B45" s="121"/>
      <c r="C45" s="120" t="s">
        <v>126</v>
      </c>
      <c r="D45" s="121"/>
      <c r="E45" s="121"/>
      <c r="F45" s="27">
        <v>4720</v>
      </c>
      <c r="G45" s="27">
        <v>0</v>
      </c>
      <c r="H45" s="153"/>
      <c r="I45" s="153"/>
      <c r="J45" s="27">
        <f>SUM(F45:G45)</f>
        <v>4720</v>
      </c>
      <c r="K45" s="27">
        <v>3215.33</v>
      </c>
      <c r="L45" s="27">
        <v>3674.048000000002</v>
      </c>
      <c r="M45" s="27">
        <f>5264+463+879</f>
        <v>6606</v>
      </c>
    </row>
    <row r="46" spans="1:13" ht="12.75" customHeight="1">
      <c r="A46" s="119"/>
      <c r="B46" s="121"/>
      <c r="C46" s="120" t="s">
        <v>127</v>
      </c>
      <c r="D46" s="121"/>
      <c r="E46" s="121"/>
      <c r="F46" s="27">
        <v>1136</v>
      </c>
      <c r="G46" s="27">
        <v>0</v>
      </c>
      <c r="H46" s="122"/>
      <c r="I46" s="122"/>
      <c r="J46" s="27">
        <f>SUM(F46:G46)</f>
        <v>1136</v>
      </c>
      <c r="K46" s="27">
        <v>15000</v>
      </c>
      <c r="L46" s="27">
        <v>15583.71</v>
      </c>
      <c r="M46" s="27">
        <f>3286+1087</f>
        <v>4373</v>
      </c>
    </row>
    <row r="47" spans="1:13" ht="12.75" customHeight="1">
      <c r="A47" s="119"/>
      <c r="B47" s="121"/>
      <c r="C47" s="120" t="s">
        <v>128</v>
      </c>
      <c r="D47" s="121"/>
      <c r="E47" s="121"/>
      <c r="F47" s="27">
        <v>15960</v>
      </c>
      <c r="G47" s="27">
        <f>105+477</f>
        <v>582</v>
      </c>
      <c r="H47" s="122"/>
      <c r="I47" s="122"/>
      <c r="J47" s="27">
        <f>SUM(F47:G47)</f>
        <v>16542</v>
      </c>
      <c r="K47" s="27">
        <v>17284.972433128103</v>
      </c>
      <c r="L47" s="27">
        <v>22099.25642807317</v>
      </c>
      <c r="M47" s="27">
        <v>27439</v>
      </c>
    </row>
    <row r="48" spans="1:13" ht="12.75" customHeight="1">
      <c r="A48" s="119"/>
      <c r="B48" s="121"/>
      <c r="C48" s="120" t="s">
        <v>129</v>
      </c>
      <c r="D48" s="121"/>
      <c r="E48" s="121"/>
      <c r="F48" s="154"/>
      <c r="G48" s="152"/>
      <c r="H48" s="122"/>
      <c r="I48" s="122"/>
      <c r="J48" s="140"/>
      <c r="K48" s="118"/>
      <c r="L48" s="118"/>
      <c r="M48" s="118"/>
    </row>
    <row r="49" spans="1:13" ht="12.75" customHeight="1">
      <c r="A49" s="119"/>
      <c r="B49" s="121"/>
      <c r="C49" s="120" t="s">
        <v>130</v>
      </c>
      <c r="D49" s="128"/>
      <c r="E49" s="128"/>
      <c r="F49" s="27">
        <v>4030</v>
      </c>
      <c r="G49" s="27">
        <v>2150</v>
      </c>
      <c r="H49" s="122"/>
      <c r="I49" s="122"/>
      <c r="J49" s="27">
        <f>SUM(F49:G49)</f>
        <v>6180</v>
      </c>
      <c r="K49" s="27">
        <v>7813.0493033400035</v>
      </c>
      <c r="L49" s="27">
        <v>6238.136458780008</v>
      </c>
      <c r="M49" s="27">
        <v>1561</v>
      </c>
    </row>
    <row r="50" spans="1:13" ht="12.75" customHeight="1">
      <c r="A50" s="119"/>
      <c r="B50" s="121"/>
      <c r="C50" s="120" t="s">
        <v>131</v>
      </c>
      <c r="D50" s="128"/>
      <c r="E50" s="128"/>
      <c r="F50" s="27">
        <v>25830</v>
      </c>
      <c r="G50" s="27">
        <v>9856.137390000007</v>
      </c>
      <c r="H50" s="122"/>
      <c r="I50" s="122"/>
      <c r="J50" s="27">
        <f>SUM(F50:G50)</f>
        <v>35686.13739</v>
      </c>
      <c r="K50" s="27">
        <v>40119.86620910834</v>
      </c>
      <c r="L50" s="27">
        <v>36802.26972757548</v>
      </c>
      <c r="M50" s="27">
        <v>56669</v>
      </c>
    </row>
    <row r="51" spans="1:13" ht="12.75" customHeight="1">
      <c r="A51" s="119"/>
      <c r="B51" s="121"/>
      <c r="C51" s="120"/>
      <c r="D51" s="120"/>
      <c r="E51" s="128"/>
      <c r="F51" s="155">
        <f>SUM(F38:F50)</f>
        <v>460550</v>
      </c>
      <c r="G51" s="155">
        <f>SUM(G38:G50)</f>
        <v>229810.34838442312</v>
      </c>
      <c r="H51" s="132">
        <v>0</v>
      </c>
      <c r="I51" s="132">
        <v>0</v>
      </c>
      <c r="J51" s="140"/>
      <c r="K51" s="118"/>
      <c r="L51" s="118"/>
      <c r="M51" s="118"/>
    </row>
    <row r="52" spans="1:13" ht="12.75" customHeight="1">
      <c r="A52" s="119"/>
      <c r="B52" s="120"/>
      <c r="C52" s="121"/>
      <c r="D52" s="121"/>
      <c r="E52" s="121"/>
      <c r="F52" s="123"/>
      <c r="G52" s="112"/>
      <c r="H52" s="122"/>
      <c r="I52" s="122"/>
      <c r="J52" s="136">
        <f>SUM(J36:J51)</f>
        <v>690360.3483844232</v>
      </c>
      <c r="K52" s="137">
        <v>614293.2135238885</v>
      </c>
      <c r="L52" s="137">
        <v>684785.9461287693</v>
      </c>
      <c r="M52" s="137">
        <f>SUM(M36:M50)</f>
        <v>920234</v>
      </c>
    </row>
    <row r="53" spans="1:13" ht="12.75" customHeight="1">
      <c r="A53" s="119"/>
      <c r="B53" s="121"/>
      <c r="C53" s="128"/>
      <c r="D53" s="128"/>
      <c r="E53" s="121"/>
      <c r="F53" s="123"/>
      <c r="G53" s="124"/>
      <c r="H53" s="135">
        <v>9663</v>
      </c>
      <c r="I53" s="135">
        <v>9663</v>
      </c>
      <c r="J53" s="140"/>
      <c r="K53" s="118"/>
      <c r="L53" s="118"/>
      <c r="M53" s="118"/>
    </row>
    <row r="54" spans="1:13" ht="12">
      <c r="A54" s="111" t="s">
        <v>132</v>
      </c>
      <c r="B54" s="112" t="s">
        <v>85</v>
      </c>
      <c r="C54" s="113"/>
      <c r="D54" s="113"/>
      <c r="E54" s="121"/>
      <c r="F54" s="123"/>
      <c r="G54" s="124"/>
      <c r="H54" s="122"/>
      <c r="I54" s="122"/>
      <c r="J54" s="156">
        <v>6753</v>
      </c>
      <c r="K54" s="156">
        <v>6055.030251180103</v>
      </c>
      <c r="L54" s="156">
        <v>8220.703989036503</v>
      </c>
      <c r="M54" s="156">
        <f>5031-4</f>
        <v>5027</v>
      </c>
    </row>
    <row r="55" spans="1:13" ht="12">
      <c r="A55" s="119"/>
      <c r="B55" s="121"/>
      <c r="C55" s="121"/>
      <c r="D55" s="121"/>
      <c r="E55" s="121"/>
      <c r="F55" s="123"/>
      <c r="G55" s="124"/>
      <c r="H55" s="132">
        <v>119004</v>
      </c>
      <c r="I55" s="132">
        <v>119004</v>
      </c>
      <c r="J55" s="140"/>
      <c r="K55" s="118"/>
      <c r="L55" s="118"/>
      <c r="M55" s="118"/>
    </row>
    <row r="56" spans="1:13" ht="12">
      <c r="A56" s="126"/>
      <c r="B56" s="112" t="s">
        <v>133</v>
      </c>
      <c r="C56" s="157"/>
      <c r="D56" s="113"/>
      <c r="E56" s="113"/>
      <c r="F56" s="114"/>
      <c r="G56" s="115"/>
      <c r="H56" s="122"/>
      <c r="I56" s="122"/>
      <c r="J56" s="136">
        <f>+J29+J31+J52+J54</f>
        <v>808514.2865244232</v>
      </c>
      <c r="K56" s="137">
        <v>738934.4984562362</v>
      </c>
      <c r="L56" s="137">
        <v>816451.748906117</v>
      </c>
      <c r="M56" s="137">
        <f>+M54+M52+M31+M29</f>
        <v>1019702</v>
      </c>
    </row>
    <row r="57" spans="1:13" ht="12">
      <c r="A57" s="119"/>
      <c r="B57" s="121"/>
      <c r="C57" s="121"/>
      <c r="D57" s="121"/>
      <c r="E57" s="121"/>
      <c r="F57" s="123"/>
      <c r="G57" s="124"/>
      <c r="H57" s="132">
        <v>119004</v>
      </c>
      <c r="I57" s="132">
        <v>119004</v>
      </c>
      <c r="J57" s="140"/>
      <c r="K57" s="118"/>
      <c r="L57" s="118"/>
      <c r="M57" s="118"/>
    </row>
    <row r="58" spans="1:13" ht="12">
      <c r="A58" s="158"/>
      <c r="B58" s="67" t="s">
        <v>134</v>
      </c>
      <c r="C58" s="68"/>
      <c r="D58" s="68"/>
      <c r="E58" s="68"/>
      <c r="F58" s="159"/>
      <c r="G58" s="159"/>
      <c r="H58" s="160"/>
      <c r="I58" s="160"/>
      <c r="J58" s="136">
        <f>+J56+J23</f>
        <v>1004094.1142050147</v>
      </c>
      <c r="K58" s="137">
        <v>918890.1567631648</v>
      </c>
      <c r="L58" s="137">
        <v>990215.7332453302</v>
      </c>
      <c r="M58" s="137">
        <f>+M56+M23</f>
        <v>1088867.394</v>
      </c>
    </row>
    <row r="59" spans="1:13" ht="15.75" customHeight="1">
      <c r="A59" s="161"/>
      <c r="B59" s="149"/>
      <c r="C59" s="149"/>
      <c r="D59" s="149"/>
      <c r="E59" s="149"/>
      <c r="F59" s="123"/>
      <c r="G59" s="123"/>
      <c r="H59" s="162">
        <v>1998</v>
      </c>
      <c r="I59" s="162">
        <v>1998</v>
      </c>
      <c r="J59" s="163"/>
      <c r="K59" s="164"/>
      <c r="L59" s="165"/>
      <c r="M59" s="164"/>
    </row>
    <row r="60" spans="1:13" ht="24">
      <c r="A60" s="166"/>
      <c r="B60" s="167" t="s">
        <v>135</v>
      </c>
      <c r="C60" s="168"/>
      <c r="D60" s="168"/>
      <c r="E60" s="168"/>
      <c r="F60" s="169"/>
      <c r="G60" s="169"/>
      <c r="H60" s="122"/>
      <c r="I60" s="122"/>
      <c r="J60" s="16" t="s">
        <v>3</v>
      </c>
      <c r="K60" s="16" t="s">
        <v>4</v>
      </c>
      <c r="L60" s="148" t="s">
        <v>5</v>
      </c>
      <c r="M60" s="17" t="s">
        <v>6</v>
      </c>
    </row>
    <row r="61" spans="1:13" ht="12">
      <c r="A61" s="119"/>
      <c r="B61" s="149"/>
      <c r="C61" s="149"/>
      <c r="D61" s="149"/>
      <c r="E61" s="149"/>
      <c r="F61" s="170"/>
      <c r="G61" s="170"/>
      <c r="H61" s="122"/>
      <c r="I61" s="122"/>
      <c r="J61" s="171"/>
      <c r="K61" s="172"/>
      <c r="L61" s="172"/>
      <c r="M61" s="172"/>
    </row>
    <row r="62" spans="1:13" ht="12">
      <c r="A62" s="126"/>
      <c r="B62" s="149" t="s">
        <v>136</v>
      </c>
      <c r="C62" s="149"/>
      <c r="D62" s="149"/>
      <c r="E62" s="149"/>
      <c r="F62" s="170"/>
      <c r="G62" s="170"/>
      <c r="H62" s="122"/>
      <c r="I62" s="122"/>
      <c r="J62" s="171"/>
      <c r="K62" s="172"/>
      <c r="L62" s="172"/>
      <c r="M62" s="172"/>
    </row>
    <row r="63" spans="1:13" ht="12">
      <c r="A63" s="119"/>
      <c r="B63" s="149"/>
      <c r="C63" s="173" t="s">
        <v>137</v>
      </c>
      <c r="D63" s="149"/>
      <c r="E63" s="149"/>
      <c r="F63" s="170"/>
      <c r="G63" s="170"/>
      <c r="H63" s="122"/>
      <c r="I63" s="122"/>
      <c r="J63" s="171"/>
      <c r="K63" s="172"/>
      <c r="L63" s="172"/>
      <c r="M63" s="172"/>
    </row>
    <row r="64" spans="1:13" ht="12">
      <c r="A64" s="119"/>
      <c r="B64" s="149"/>
      <c r="C64" s="173" t="s">
        <v>138</v>
      </c>
      <c r="D64" s="149"/>
      <c r="E64" s="149"/>
      <c r="F64" s="170"/>
      <c r="G64" s="170"/>
      <c r="H64" s="122"/>
      <c r="I64" s="122"/>
      <c r="J64" s="118">
        <v>22365</v>
      </c>
      <c r="K64" s="118">
        <v>25032</v>
      </c>
      <c r="L64" s="118">
        <v>25032</v>
      </c>
      <c r="M64" s="118">
        <v>19605</v>
      </c>
    </row>
    <row r="65" spans="1:13" ht="12">
      <c r="A65" s="119"/>
      <c r="B65" s="149"/>
      <c r="C65" s="173" t="s">
        <v>139</v>
      </c>
      <c r="D65" s="149"/>
      <c r="E65" s="149"/>
      <c r="F65" s="170"/>
      <c r="G65" s="170"/>
      <c r="H65" s="122"/>
      <c r="I65" s="122"/>
      <c r="J65" s="174">
        <v>19740</v>
      </c>
      <c r="K65" s="174">
        <v>24923</v>
      </c>
      <c r="L65" s="174">
        <v>24923</v>
      </c>
      <c r="M65" s="174">
        <v>40215</v>
      </c>
    </row>
    <row r="66" spans="1:13" ht="12">
      <c r="A66" s="119"/>
      <c r="B66" s="149"/>
      <c r="C66" s="173"/>
      <c r="D66" s="149"/>
      <c r="E66" s="149"/>
      <c r="F66" s="170"/>
      <c r="G66" s="170"/>
      <c r="H66" s="175">
        <v>0</v>
      </c>
      <c r="I66" s="175">
        <v>0</v>
      </c>
      <c r="J66" s="174"/>
      <c r="K66" s="174"/>
      <c r="L66" s="174"/>
      <c r="M66" s="174"/>
    </row>
    <row r="67" spans="1:13" ht="12">
      <c r="A67" s="119"/>
      <c r="B67" s="149"/>
      <c r="C67" s="173"/>
      <c r="D67" s="149"/>
      <c r="E67" s="149"/>
      <c r="F67" s="170"/>
      <c r="G67" s="176" t="s">
        <v>140</v>
      </c>
      <c r="H67" s="132">
        <v>61690</v>
      </c>
      <c r="I67" s="132">
        <v>61690</v>
      </c>
      <c r="J67" s="177">
        <v>42105</v>
      </c>
      <c r="K67" s="177">
        <v>49955</v>
      </c>
      <c r="L67" s="177">
        <v>49955</v>
      </c>
      <c r="M67" s="177">
        <f>SUM(M64:M65)</f>
        <v>59820</v>
      </c>
    </row>
    <row r="68" spans="1:13" ht="12">
      <c r="A68" s="119"/>
      <c r="B68" s="149"/>
      <c r="C68" s="173"/>
      <c r="D68" s="149"/>
      <c r="E68" s="149"/>
      <c r="F68" s="170"/>
      <c r="G68" s="170"/>
      <c r="H68" s="175">
        <v>0</v>
      </c>
      <c r="I68" s="175">
        <v>0</v>
      </c>
      <c r="J68" s="174"/>
      <c r="K68" s="174"/>
      <c r="L68" s="174"/>
      <c r="M68" s="174"/>
    </row>
    <row r="69" spans="1:13" ht="12">
      <c r="A69" s="119"/>
      <c r="B69" s="149" t="s">
        <v>141</v>
      </c>
      <c r="C69" s="173"/>
      <c r="D69" s="149"/>
      <c r="E69" s="149"/>
      <c r="F69" s="170"/>
      <c r="G69" s="12"/>
      <c r="H69" s="12"/>
      <c r="I69" s="12"/>
      <c r="J69" s="174">
        <v>87743</v>
      </c>
      <c r="K69" s="174">
        <v>75129</v>
      </c>
      <c r="L69" s="174">
        <v>75129</v>
      </c>
      <c r="M69" s="174">
        <v>41616</v>
      </c>
    </row>
    <row r="70" spans="1:13" ht="12">
      <c r="A70" s="119"/>
      <c r="B70" s="149"/>
      <c r="C70" s="173"/>
      <c r="D70" s="149"/>
      <c r="E70" s="149"/>
      <c r="F70" s="170"/>
      <c r="G70" s="12"/>
      <c r="H70" s="12"/>
      <c r="I70" s="12"/>
      <c r="J70" s="178"/>
      <c r="K70" s="174"/>
      <c r="L70" s="174"/>
      <c r="M70" s="174"/>
    </row>
    <row r="71" spans="1:13" ht="12">
      <c r="A71" s="179" t="s">
        <v>142</v>
      </c>
      <c r="B71" s="143"/>
      <c r="C71" s="143"/>
      <c r="D71" s="143"/>
      <c r="E71" s="143"/>
      <c r="F71" s="180"/>
      <c r="G71" s="181"/>
      <c r="H71" s="182"/>
      <c r="I71" s="182"/>
      <c r="J71" s="183">
        <v>129848</v>
      </c>
      <c r="K71" s="183">
        <v>125084</v>
      </c>
      <c r="L71" s="183">
        <v>125084</v>
      </c>
      <c r="M71" s="183">
        <f>+M69+M67</f>
        <v>101436</v>
      </c>
    </row>
    <row r="72" spans="1:13" s="189" customFormat="1" ht="9.75">
      <c r="A72" s="184"/>
      <c r="B72" s="184"/>
      <c r="C72" s="184"/>
      <c r="D72" s="184"/>
      <c r="E72" s="184"/>
      <c r="F72" s="185"/>
      <c r="G72" s="185"/>
      <c r="H72" s="186"/>
      <c r="I72" s="186"/>
      <c r="J72" s="187"/>
      <c r="K72" s="188"/>
      <c r="L72" s="188"/>
      <c r="M72" s="188"/>
    </row>
    <row r="73" spans="1:13" s="189" customFormat="1" ht="11.25">
      <c r="A73" s="184"/>
      <c r="B73" s="184"/>
      <c r="C73" s="184"/>
      <c r="D73" s="184"/>
      <c r="E73" s="184"/>
      <c r="F73" s="185"/>
      <c r="G73" s="185"/>
      <c r="H73" s="186"/>
      <c r="I73" s="186"/>
      <c r="J73" s="190"/>
      <c r="K73" s="188"/>
      <c r="L73" s="188"/>
      <c r="M73" s="188"/>
    </row>
    <row r="74" spans="1:13" s="189" customFormat="1" ht="11.25">
      <c r="A74" s="184"/>
      <c r="B74" s="184"/>
      <c r="C74" s="184"/>
      <c r="D74" s="184"/>
      <c r="E74" s="184"/>
      <c r="F74" s="185"/>
      <c r="G74" s="185"/>
      <c r="H74" s="186"/>
      <c r="I74" s="186"/>
      <c r="J74" s="191"/>
      <c r="K74" s="188"/>
      <c r="L74" s="188"/>
      <c r="M74" s="188"/>
    </row>
    <row r="75" spans="1:13" s="189" customFormat="1" ht="11.25">
      <c r="A75" s="184"/>
      <c r="B75" s="184"/>
      <c r="C75" s="184"/>
      <c r="D75" s="184"/>
      <c r="E75" s="184"/>
      <c r="F75" s="185"/>
      <c r="G75" s="185"/>
      <c r="H75" s="186"/>
      <c r="I75" s="186"/>
      <c r="J75" s="191"/>
      <c r="K75" s="188"/>
      <c r="L75" s="188"/>
      <c r="M75" s="188"/>
    </row>
    <row r="76" spans="1:13" s="189" customFormat="1" ht="9.75">
      <c r="A76" s="184"/>
      <c r="B76" s="184"/>
      <c r="C76" s="184"/>
      <c r="D76" s="184"/>
      <c r="E76" s="184"/>
      <c r="F76" s="185"/>
      <c r="G76" s="185"/>
      <c r="H76" s="186"/>
      <c r="I76" s="186"/>
      <c r="J76" s="192"/>
      <c r="K76" s="188"/>
      <c r="L76" s="188"/>
      <c r="M76" s="188"/>
    </row>
    <row r="77" spans="1:13" s="189" customFormat="1" ht="12">
      <c r="A77" s="184"/>
      <c r="B77" s="184"/>
      <c r="C77" s="184"/>
      <c r="D77" s="184"/>
      <c r="E77" s="184"/>
      <c r="F77" s="185"/>
      <c r="G77" s="185"/>
      <c r="H77" s="186"/>
      <c r="I77" s="186"/>
      <c r="J77" s="193"/>
      <c r="K77" s="188"/>
      <c r="L77" s="188"/>
      <c r="M77" s="188"/>
    </row>
    <row r="78" spans="1:13" s="189" customFormat="1" ht="9.75">
      <c r="A78" s="184"/>
      <c r="B78" s="184"/>
      <c r="C78" s="184"/>
      <c r="D78" s="184"/>
      <c r="E78" s="184"/>
      <c r="F78" s="185"/>
      <c r="G78" s="185"/>
      <c r="H78" s="186"/>
      <c r="I78" s="186"/>
      <c r="J78" s="194"/>
      <c r="K78" s="188"/>
      <c r="L78" s="188"/>
      <c r="M78" s="188"/>
    </row>
    <row r="79" spans="1:13" s="189" customFormat="1" ht="9.75">
      <c r="A79" s="184"/>
      <c r="B79" s="184"/>
      <c r="C79" s="184"/>
      <c r="D79" s="184"/>
      <c r="E79" s="184"/>
      <c r="F79" s="185"/>
      <c r="G79" s="185"/>
      <c r="H79" s="186"/>
      <c r="I79" s="186"/>
      <c r="J79" s="194"/>
      <c r="K79" s="188"/>
      <c r="L79" s="188"/>
      <c r="M79" s="188"/>
    </row>
    <row r="80" spans="1:13" s="189" customFormat="1" ht="9.75">
      <c r="A80" s="184"/>
      <c r="B80" s="184"/>
      <c r="C80" s="184"/>
      <c r="D80" s="184"/>
      <c r="E80" s="184"/>
      <c r="F80" s="185"/>
      <c r="G80" s="185"/>
      <c r="H80" s="186"/>
      <c r="I80" s="186"/>
      <c r="J80" s="194"/>
      <c r="K80" s="188"/>
      <c r="L80" s="188"/>
      <c r="M80" s="188"/>
    </row>
    <row r="81" spans="1:13" s="189" customFormat="1" ht="12">
      <c r="A81" s="184"/>
      <c r="B81" s="184"/>
      <c r="C81" s="184"/>
      <c r="D81" s="184"/>
      <c r="E81" s="184"/>
      <c r="F81" s="185"/>
      <c r="G81" s="185"/>
      <c r="H81" s="186"/>
      <c r="I81" s="186"/>
      <c r="J81" s="195"/>
      <c r="K81" s="188"/>
      <c r="L81" s="188"/>
      <c r="M81" s="188"/>
    </row>
    <row r="82" spans="1:13" s="189" customFormat="1" ht="12">
      <c r="A82" s="184"/>
      <c r="B82" s="184"/>
      <c r="C82" s="184"/>
      <c r="D82" s="184"/>
      <c r="E82" s="184"/>
      <c r="F82" s="185"/>
      <c r="G82" s="185"/>
      <c r="H82" s="186"/>
      <c r="I82" s="186"/>
      <c r="J82" s="195"/>
      <c r="K82" s="188"/>
      <c r="L82" s="188"/>
      <c r="M82" s="188"/>
    </row>
    <row r="83" spans="1:13" s="189" customFormat="1" ht="12">
      <c r="A83" s="184"/>
      <c r="B83" s="184"/>
      <c r="C83" s="184"/>
      <c r="D83" s="184"/>
      <c r="E83" s="184"/>
      <c r="F83" s="185"/>
      <c r="G83" s="185"/>
      <c r="H83" s="186"/>
      <c r="I83" s="186"/>
      <c r="J83" s="195"/>
      <c r="K83" s="188"/>
      <c r="L83" s="188"/>
      <c r="M83" s="188"/>
    </row>
    <row r="84" spans="1:13" s="189" customFormat="1" ht="12">
      <c r="A84" s="184"/>
      <c r="B84" s="184"/>
      <c r="C84" s="184"/>
      <c r="D84" s="184"/>
      <c r="E84" s="184"/>
      <c r="F84" s="185"/>
      <c r="G84" s="185"/>
      <c r="H84" s="186"/>
      <c r="I84" s="186"/>
      <c r="J84" s="195"/>
      <c r="K84" s="188"/>
      <c r="L84" s="188"/>
      <c r="M84" s="188"/>
    </row>
    <row r="85" spans="1:13" s="189" customFormat="1" ht="12">
      <c r="A85" s="184"/>
      <c r="B85" s="184"/>
      <c r="C85" s="184"/>
      <c r="D85" s="184"/>
      <c r="E85" s="184"/>
      <c r="F85" s="185"/>
      <c r="G85" s="185"/>
      <c r="H85" s="186"/>
      <c r="I85" s="186"/>
      <c r="J85" s="195"/>
      <c r="K85" s="188"/>
      <c r="L85" s="188"/>
      <c r="M85" s="188"/>
    </row>
    <row r="86" spans="1:13" s="189" customFormat="1" ht="12">
      <c r="A86" s="184"/>
      <c r="B86" s="184"/>
      <c r="C86" s="184"/>
      <c r="D86" s="184"/>
      <c r="E86" s="184"/>
      <c r="F86" s="185"/>
      <c r="G86" s="185"/>
      <c r="H86" s="186"/>
      <c r="I86" s="186"/>
      <c r="J86" s="195"/>
      <c r="K86" s="188"/>
      <c r="L86" s="188"/>
      <c r="M86" s="188"/>
    </row>
    <row r="87" spans="1:13" s="189" customFormat="1" ht="12">
      <c r="A87" s="184"/>
      <c r="B87" s="184"/>
      <c r="C87" s="184"/>
      <c r="D87" s="184"/>
      <c r="E87" s="184"/>
      <c r="F87" s="185"/>
      <c r="G87" s="185"/>
      <c r="H87" s="186"/>
      <c r="I87" s="186"/>
      <c r="J87" s="195"/>
      <c r="K87" s="188"/>
      <c r="L87" s="188"/>
      <c r="M87" s="188"/>
    </row>
    <row r="88" spans="1:13" s="189" customFormat="1" ht="12">
      <c r="A88" s="184"/>
      <c r="B88" s="184"/>
      <c r="C88" s="184"/>
      <c r="D88" s="184"/>
      <c r="E88" s="184"/>
      <c r="F88" s="185"/>
      <c r="G88" s="185"/>
      <c r="H88" s="186"/>
      <c r="I88" s="186"/>
      <c r="J88" s="195"/>
      <c r="K88" s="188"/>
      <c r="L88" s="188"/>
      <c r="M88" s="188"/>
    </row>
    <row r="89" spans="1:13" s="189" customFormat="1" ht="12">
      <c r="A89" s="184"/>
      <c r="B89" s="184"/>
      <c r="C89" s="184"/>
      <c r="D89" s="184"/>
      <c r="E89" s="184"/>
      <c r="F89" s="185"/>
      <c r="G89" s="185"/>
      <c r="H89" s="186"/>
      <c r="I89" s="186"/>
      <c r="J89" s="195"/>
      <c r="K89" s="188"/>
      <c r="L89" s="188"/>
      <c r="M89" s="188"/>
    </row>
    <row r="90" spans="1:13" s="189" customFormat="1" ht="12">
      <c r="A90" s="184"/>
      <c r="B90" s="184"/>
      <c r="C90" s="184"/>
      <c r="D90" s="184"/>
      <c r="E90" s="184"/>
      <c r="F90" s="185"/>
      <c r="G90" s="185"/>
      <c r="H90" s="186"/>
      <c r="I90" s="186"/>
      <c r="J90" s="195"/>
      <c r="K90" s="188"/>
      <c r="L90" s="188"/>
      <c r="M90" s="188"/>
    </row>
    <row r="91" spans="1:13" s="189" customFormat="1" ht="12">
      <c r="A91" s="184"/>
      <c r="B91" s="184"/>
      <c r="C91" s="184"/>
      <c r="D91" s="184"/>
      <c r="E91" s="184"/>
      <c r="F91" s="185"/>
      <c r="G91" s="185"/>
      <c r="H91" s="186"/>
      <c r="I91" s="186"/>
      <c r="J91" s="195"/>
      <c r="K91" s="188"/>
      <c r="L91" s="188"/>
      <c r="M91" s="188"/>
    </row>
    <row r="92" spans="1:13" s="189" customFormat="1" ht="12">
      <c r="A92" s="184"/>
      <c r="B92" s="184"/>
      <c r="C92" s="184"/>
      <c r="D92" s="184"/>
      <c r="E92" s="184"/>
      <c r="F92" s="185"/>
      <c r="G92" s="185"/>
      <c r="H92" s="186"/>
      <c r="I92" s="186"/>
      <c r="J92" s="195"/>
      <c r="K92" s="188"/>
      <c r="L92" s="188"/>
      <c r="M92" s="188"/>
    </row>
    <row r="93" spans="1:13" s="189" customFormat="1" ht="12">
      <c r="A93" s="184"/>
      <c r="B93" s="184"/>
      <c r="C93" s="184"/>
      <c r="D93" s="184"/>
      <c r="E93" s="184"/>
      <c r="F93" s="185"/>
      <c r="G93" s="185"/>
      <c r="H93" s="186"/>
      <c r="I93" s="186"/>
      <c r="J93" s="195"/>
      <c r="K93" s="188"/>
      <c r="L93" s="188"/>
      <c r="M93" s="188"/>
    </row>
    <row r="94" spans="1:13" s="189" customFormat="1" ht="12">
      <c r="A94" s="184"/>
      <c r="B94" s="184"/>
      <c r="C94" s="184"/>
      <c r="D94" s="184"/>
      <c r="E94" s="184"/>
      <c r="F94" s="185"/>
      <c r="G94" s="185"/>
      <c r="H94" s="186"/>
      <c r="I94" s="186"/>
      <c r="J94" s="195"/>
      <c r="K94" s="188"/>
      <c r="L94" s="188"/>
      <c r="M94" s="188"/>
    </row>
    <row r="95" spans="1:13" s="189" customFormat="1" ht="12">
      <c r="A95" s="184"/>
      <c r="B95" s="184"/>
      <c r="C95" s="184"/>
      <c r="D95" s="184"/>
      <c r="E95" s="184"/>
      <c r="F95" s="185"/>
      <c r="G95" s="185"/>
      <c r="H95" s="186"/>
      <c r="I95" s="186"/>
      <c r="J95" s="195"/>
      <c r="K95" s="188"/>
      <c r="L95" s="188"/>
      <c r="M95" s="188"/>
    </row>
    <row r="96" spans="1:13" s="189" customFormat="1" ht="12">
      <c r="A96" s="184"/>
      <c r="B96" s="184"/>
      <c r="C96" s="184"/>
      <c r="D96" s="184"/>
      <c r="E96" s="184"/>
      <c r="F96" s="185"/>
      <c r="G96" s="185"/>
      <c r="H96" s="186"/>
      <c r="I96" s="186"/>
      <c r="J96" s="195"/>
      <c r="K96" s="188"/>
      <c r="L96" s="188"/>
      <c r="M96" s="188"/>
    </row>
    <row r="97" spans="1:13" s="189" customFormat="1" ht="12">
      <c r="A97" s="184"/>
      <c r="B97" s="184"/>
      <c r="C97" s="184"/>
      <c r="D97" s="184"/>
      <c r="E97" s="184"/>
      <c r="F97" s="185"/>
      <c r="G97" s="185"/>
      <c r="H97" s="186"/>
      <c r="I97" s="186"/>
      <c r="J97" s="195"/>
      <c r="K97" s="188"/>
      <c r="L97" s="188"/>
      <c r="M97" s="188"/>
    </row>
    <row r="98" spans="1:13" s="189" customFormat="1" ht="12">
      <c r="A98" s="184"/>
      <c r="B98" s="184"/>
      <c r="C98" s="184"/>
      <c r="D98" s="184"/>
      <c r="E98" s="184"/>
      <c r="F98" s="185"/>
      <c r="G98" s="185"/>
      <c r="H98" s="186"/>
      <c r="I98" s="186"/>
      <c r="J98" s="195"/>
      <c r="K98" s="188"/>
      <c r="L98" s="188"/>
      <c r="M98" s="188"/>
    </row>
    <row r="99" spans="1:13" s="189" customFormat="1" ht="12">
      <c r="A99" s="184"/>
      <c r="B99" s="184"/>
      <c r="C99" s="184"/>
      <c r="D99" s="184"/>
      <c r="E99" s="184"/>
      <c r="F99" s="185"/>
      <c r="G99" s="185"/>
      <c r="H99" s="186"/>
      <c r="I99" s="186"/>
      <c r="J99" s="195"/>
      <c r="K99" s="188"/>
      <c r="L99" s="188"/>
      <c r="M99" s="188"/>
    </row>
    <row r="100" spans="1:13" s="189" customFormat="1" ht="12">
      <c r="A100" s="184"/>
      <c r="B100" s="184"/>
      <c r="C100" s="184"/>
      <c r="D100" s="184"/>
      <c r="E100" s="184"/>
      <c r="F100" s="185"/>
      <c r="G100" s="185"/>
      <c r="H100" s="186"/>
      <c r="I100" s="186"/>
      <c r="J100" s="195"/>
      <c r="K100" s="188"/>
      <c r="L100" s="188"/>
      <c r="M100" s="188"/>
    </row>
    <row r="101" spans="1:13" s="189" customFormat="1" ht="12">
      <c r="A101" s="184"/>
      <c r="B101" s="184"/>
      <c r="C101" s="184"/>
      <c r="D101" s="184"/>
      <c r="E101" s="184"/>
      <c r="F101" s="185"/>
      <c r="G101" s="185"/>
      <c r="H101" s="186"/>
      <c r="I101" s="186"/>
      <c r="J101" s="195"/>
      <c r="K101" s="188"/>
      <c r="L101" s="188"/>
      <c r="M101" s="188"/>
    </row>
    <row r="102" spans="1:13" s="189" customFormat="1" ht="12">
      <c r="A102" s="184"/>
      <c r="B102" s="184"/>
      <c r="C102" s="184"/>
      <c r="D102" s="184"/>
      <c r="E102" s="184"/>
      <c r="F102" s="185"/>
      <c r="G102" s="185"/>
      <c r="H102" s="186"/>
      <c r="I102" s="186"/>
      <c r="J102" s="195"/>
      <c r="K102" s="188"/>
      <c r="L102" s="188"/>
      <c r="M102" s="188"/>
    </row>
    <row r="103" spans="1:13" s="189" customFormat="1" ht="12">
      <c r="A103" s="184"/>
      <c r="B103" s="184"/>
      <c r="C103" s="184"/>
      <c r="D103" s="184"/>
      <c r="E103" s="184"/>
      <c r="F103" s="185"/>
      <c r="G103" s="185"/>
      <c r="H103" s="186"/>
      <c r="I103" s="186"/>
      <c r="J103" s="195"/>
      <c r="K103" s="188"/>
      <c r="L103" s="188"/>
      <c r="M103" s="188"/>
    </row>
    <row r="104" spans="1:13" s="189" customFormat="1" ht="12">
      <c r="A104" s="184"/>
      <c r="B104" s="184"/>
      <c r="C104" s="184"/>
      <c r="D104" s="184"/>
      <c r="E104" s="184"/>
      <c r="F104" s="185"/>
      <c r="G104" s="185"/>
      <c r="H104" s="186"/>
      <c r="I104" s="186"/>
      <c r="J104" s="195"/>
      <c r="K104" s="188"/>
      <c r="L104" s="188"/>
      <c r="M104" s="188"/>
    </row>
    <row r="105" spans="1:13" s="189" customFormat="1" ht="12">
      <c r="A105" s="184"/>
      <c r="B105" s="184"/>
      <c r="C105" s="184"/>
      <c r="D105" s="184"/>
      <c r="E105" s="184"/>
      <c r="F105" s="185"/>
      <c r="G105" s="185"/>
      <c r="H105" s="186"/>
      <c r="I105" s="186"/>
      <c r="J105" s="195"/>
      <c r="K105" s="188"/>
      <c r="L105" s="188"/>
      <c r="M105" s="188"/>
    </row>
    <row r="106" spans="1:13" s="189" customFormat="1" ht="12">
      <c r="A106" s="184"/>
      <c r="B106" s="184"/>
      <c r="C106" s="184"/>
      <c r="D106" s="184"/>
      <c r="E106" s="184"/>
      <c r="F106" s="185"/>
      <c r="G106" s="185"/>
      <c r="H106" s="186"/>
      <c r="I106" s="186"/>
      <c r="J106" s="195"/>
      <c r="K106" s="188"/>
      <c r="L106" s="188"/>
      <c r="M106" s="188"/>
    </row>
    <row r="107" spans="1:13" s="189" customFormat="1" ht="12">
      <c r="A107" s="184"/>
      <c r="B107" s="184"/>
      <c r="C107" s="184"/>
      <c r="D107" s="184"/>
      <c r="E107" s="184"/>
      <c r="F107" s="185"/>
      <c r="G107" s="185"/>
      <c r="H107" s="186"/>
      <c r="I107" s="186"/>
      <c r="J107" s="195"/>
      <c r="K107" s="188"/>
      <c r="L107" s="188"/>
      <c r="M107" s="188"/>
    </row>
    <row r="108" spans="1:13" s="189" customFormat="1" ht="12">
      <c r="A108" s="184"/>
      <c r="B108" s="184"/>
      <c r="C108" s="184"/>
      <c r="D108" s="184"/>
      <c r="E108" s="184"/>
      <c r="F108" s="185"/>
      <c r="G108" s="185"/>
      <c r="H108" s="186"/>
      <c r="I108" s="186"/>
      <c r="J108" s="195"/>
      <c r="K108" s="188"/>
      <c r="L108" s="188"/>
      <c r="M108" s="188"/>
    </row>
    <row r="109" spans="1:13" s="189" customFormat="1" ht="12">
      <c r="A109" s="184"/>
      <c r="B109" s="184"/>
      <c r="C109" s="184"/>
      <c r="D109" s="184"/>
      <c r="E109" s="184"/>
      <c r="F109" s="185"/>
      <c r="G109" s="185"/>
      <c r="H109" s="186"/>
      <c r="I109" s="186"/>
      <c r="J109" s="195"/>
      <c r="K109" s="188"/>
      <c r="L109" s="188"/>
      <c r="M109" s="188"/>
    </row>
    <row r="110" spans="1:13" s="189" customFormat="1" ht="12">
      <c r="A110" s="184"/>
      <c r="B110" s="184"/>
      <c r="C110" s="184"/>
      <c r="D110" s="184"/>
      <c r="E110" s="184"/>
      <c r="F110" s="185"/>
      <c r="G110" s="185"/>
      <c r="H110" s="186"/>
      <c r="I110" s="186"/>
      <c r="J110" s="195"/>
      <c r="K110" s="188"/>
      <c r="L110" s="188"/>
      <c r="M110" s="188"/>
    </row>
    <row r="111" spans="1:13" s="189" customFormat="1" ht="12">
      <c r="A111" s="184"/>
      <c r="B111" s="184"/>
      <c r="C111" s="184"/>
      <c r="D111" s="184"/>
      <c r="E111" s="184"/>
      <c r="F111" s="185"/>
      <c r="G111" s="185"/>
      <c r="H111" s="196"/>
      <c r="I111" s="196"/>
      <c r="J111" s="195"/>
      <c r="K111" s="188"/>
      <c r="L111" s="188"/>
      <c r="M111" s="188"/>
    </row>
    <row r="112" spans="6:13" s="189" customFormat="1" ht="12">
      <c r="F112" s="197"/>
      <c r="G112" s="197"/>
      <c r="H112" s="196"/>
      <c r="I112" s="196"/>
      <c r="J112" s="195"/>
      <c r="K112" s="198"/>
      <c r="L112" s="198"/>
      <c r="M112" s="198"/>
    </row>
    <row r="113" spans="6:13" s="189" customFormat="1" ht="12">
      <c r="F113" s="197"/>
      <c r="G113" s="197"/>
      <c r="H113" s="196"/>
      <c r="I113" s="196"/>
      <c r="J113" s="195"/>
      <c r="K113" s="198"/>
      <c r="L113" s="198"/>
      <c r="M113" s="198"/>
    </row>
    <row r="114" spans="6:13" s="189" customFormat="1" ht="12">
      <c r="F114" s="197"/>
      <c r="G114" s="197"/>
      <c r="H114" s="196"/>
      <c r="I114" s="196"/>
      <c r="J114" s="195"/>
      <c r="K114" s="198"/>
      <c r="L114" s="198"/>
      <c r="M114" s="198"/>
    </row>
    <row r="115" spans="6:13" s="189" customFormat="1" ht="12">
      <c r="F115" s="197"/>
      <c r="G115" s="197"/>
      <c r="H115" s="196"/>
      <c r="I115" s="196"/>
      <c r="J115" s="195"/>
      <c r="K115" s="198"/>
      <c r="L115" s="198"/>
      <c r="M115" s="198"/>
    </row>
    <row r="116" spans="6:13" s="189" customFormat="1" ht="12">
      <c r="F116" s="197"/>
      <c r="G116" s="197"/>
      <c r="H116" s="196"/>
      <c r="I116" s="196"/>
      <c r="J116" s="195"/>
      <c r="K116" s="198"/>
      <c r="L116" s="198"/>
      <c r="M116" s="198"/>
    </row>
    <row r="117" spans="6:13" s="189" customFormat="1" ht="12">
      <c r="F117" s="197"/>
      <c r="G117" s="197"/>
      <c r="H117" s="196"/>
      <c r="I117" s="196"/>
      <c r="J117" s="195"/>
      <c r="K117" s="198"/>
      <c r="L117" s="198"/>
      <c r="M117" s="198"/>
    </row>
    <row r="118" spans="6:13" s="189" customFormat="1" ht="12">
      <c r="F118" s="197"/>
      <c r="G118" s="197"/>
      <c r="H118" s="196"/>
      <c r="I118" s="196"/>
      <c r="J118" s="195"/>
      <c r="K118" s="198"/>
      <c r="L118" s="198"/>
      <c r="M118" s="198"/>
    </row>
    <row r="119" spans="6:13" s="189" customFormat="1" ht="12">
      <c r="F119" s="197"/>
      <c r="G119" s="197"/>
      <c r="H119" s="196"/>
      <c r="I119" s="196"/>
      <c r="J119" s="195"/>
      <c r="K119" s="198"/>
      <c r="L119" s="198"/>
      <c r="M119" s="198"/>
    </row>
    <row r="120" spans="6:13" s="189" customFormat="1" ht="12">
      <c r="F120" s="197"/>
      <c r="G120" s="197"/>
      <c r="H120" s="196"/>
      <c r="I120" s="196"/>
      <c r="J120" s="195"/>
      <c r="K120" s="198"/>
      <c r="L120" s="198"/>
      <c r="M120" s="198"/>
    </row>
    <row r="121" spans="6:13" s="189" customFormat="1" ht="12">
      <c r="F121" s="197"/>
      <c r="G121" s="197"/>
      <c r="H121" s="196"/>
      <c r="I121" s="196"/>
      <c r="J121" s="199"/>
      <c r="K121" s="198"/>
      <c r="L121" s="198"/>
      <c r="M121" s="198"/>
    </row>
    <row r="122" spans="6:13" s="189" customFormat="1" ht="12">
      <c r="F122" s="197"/>
      <c r="G122" s="197"/>
      <c r="H122" s="196"/>
      <c r="I122" s="196"/>
      <c r="J122" s="199"/>
      <c r="K122" s="198"/>
      <c r="L122" s="198"/>
      <c r="M122" s="198"/>
    </row>
    <row r="123" spans="6:13" s="189" customFormat="1" ht="12">
      <c r="F123" s="197"/>
      <c r="G123" s="197"/>
      <c r="H123" s="196"/>
      <c r="I123" s="196"/>
      <c r="J123" s="199"/>
      <c r="K123" s="198"/>
      <c r="L123" s="198"/>
      <c r="M123" s="198"/>
    </row>
    <row r="124" spans="6:13" s="189" customFormat="1" ht="12">
      <c r="F124" s="197"/>
      <c r="G124" s="197"/>
      <c r="H124" s="196"/>
      <c r="I124" s="196"/>
      <c r="J124" s="199"/>
      <c r="K124" s="198"/>
      <c r="L124" s="198"/>
      <c r="M124" s="198"/>
    </row>
    <row r="125" spans="6:13" s="189" customFormat="1" ht="12">
      <c r="F125" s="197"/>
      <c r="G125" s="197"/>
      <c r="H125" s="196"/>
      <c r="I125" s="196"/>
      <c r="J125" s="199"/>
      <c r="K125" s="198"/>
      <c r="L125" s="198"/>
      <c r="M125" s="198"/>
    </row>
    <row r="126" spans="6:13" s="189" customFormat="1" ht="12">
      <c r="F126" s="197"/>
      <c r="G126" s="197"/>
      <c r="H126" s="196"/>
      <c r="I126" s="196"/>
      <c r="J126" s="199"/>
      <c r="K126" s="198"/>
      <c r="L126" s="198"/>
      <c r="M126" s="198"/>
    </row>
    <row r="127" spans="6:13" s="189" customFormat="1" ht="12">
      <c r="F127" s="197"/>
      <c r="G127" s="197"/>
      <c r="H127" s="196"/>
      <c r="I127" s="196"/>
      <c r="J127" s="199"/>
      <c r="K127" s="198"/>
      <c r="L127" s="198"/>
      <c r="M127" s="198"/>
    </row>
    <row r="128" spans="6:13" s="189" customFormat="1" ht="12">
      <c r="F128" s="197"/>
      <c r="G128" s="197"/>
      <c r="H128" s="196"/>
      <c r="I128" s="196"/>
      <c r="J128" s="199"/>
      <c r="K128" s="198"/>
      <c r="L128" s="198"/>
      <c r="M128" s="198"/>
    </row>
    <row r="129" spans="6:13" s="189" customFormat="1" ht="12">
      <c r="F129" s="197"/>
      <c r="G129" s="197"/>
      <c r="H129" s="196"/>
      <c r="I129" s="196"/>
      <c r="J129" s="199"/>
      <c r="K129" s="198"/>
      <c r="L129" s="198"/>
      <c r="M129" s="198"/>
    </row>
    <row r="130" spans="6:13" s="189" customFormat="1" ht="12">
      <c r="F130" s="197"/>
      <c r="G130" s="197"/>
      <c r="H130" s="196"/>
      <c r="I130" s="196"/>
      <c r="J130" s="199"/>
      <c r="K130" s="198"/>
      <c r="L130" s="198"/>
      <c r="M130" s="198"/>
    </row>
    <row r="131" spans="1:13" ht="12">
      <c r="A131" s="189"/>
      <c r="B131" s="189"/>
      <c r="C131" s="189"/>
      <c r="D131" s="189"/>
      <c r="E131" s="189"/>
      <c r="F131" s="197"/>
      <c r="G131" s="197"/>
      <c r="J131" s="199"/>
      <c r="K131" s="198"/>
      <c r="L131" s="198"/>
      <c r="M131" s="198"/>
    </row>
    <row r="132" ht="12">
      <c r="J132" s="199"/>
    </row>
    <row r="133" ht="12">
      <c r="J133" s="199"/>
    </row>
    <row r="134" ht="12">
      <c r="J134" s="199"/>
    </row>
    <row r="135" ht="12">
      <c r="J135" s="199"/>
    </row>
    <row r="136" ht="12">
      <c r="J136" s="199"/>
    </row>
    <row r="137" ht="12">
      <c r="J137" s="199"/>
    </row>
    <row r="138" ht="12">
      <c r="J138" s="199"/>
    </row>
    <row r="139" ht="12">
      <c r="J139" s="199"/>
    </row>
    <row r="140" ht="12">
      <c r="J140" s="199"/>
    </row>
  </sheetData>
  <sheetProtection selectLockedCells="1" selectUnlockedCells="1"/>
  <mergeCells count="2">
    <mergeCell ref="B5:G5"/>
    <mergeCell ref="B33:G33"/>
  </mergeCells>
  <printOptions/>
  <pageMargins left="0.3597222222222222" right="0.22013888888888888" top="0.5" bottom="0.4201388888888889" header="0.3" footer="0.25"/>
  <pageSetup fitToHeight="0" fitToWidth="1" horizontalDpi="300" verticalDpi="300" orientation="portrait" paperSize="9"/>
  <headerFooter alignWithMargins="0">
    <oddHeader>&amp;RGruppo Piaggio C &amp;"Arial,Grassetto"Relazione Semestrale 2004</oddHeader>
    <oddFooter>&amp;C&amp;P+121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="75" zoomScaleNormal="75" workbookViewId="0" topLeftCell="A7">
      <selection activeCell="F12" sqref="F12"/>
    </sheetView>
  </sheetViews>
  <sheetFormatPr defaultColWidth="11.421875" defaultRowHeight="12.75"/>
  <cols>
    <col min="1" max="1" width="3.00390625" style="200" customWidth="1"/>
    <col min="2" max="2" width="4.00390625" style="200" customWidth="1"/>
    <col min="3" max="3" width="4.140625" style="200" customWidth="1"/>
    <col min="4" max="4" width="8.7109375" style="200" customWidth="1"/>
    <col min="5" max="5" width="10.7109375" style="200" customWidth="1"/>
    <col min="6" max="6" width="11.00390625" style="200" customWidth="1"/>
    <col min="7" max="7" width="31.00390625" style="200" customWidth="1"/>
    <col min="8" max="9" width="16.28125" style="201" customWidth="1"/>
    <col min="10" max="10" width="0" style="201" hidden="1" customWidth="1"/>
    <col min="11" max="11" width="16.57421875" style="201" customWidth="1"/>
    <col min="12" max="19" width="0" style="200" hidden="1" customWidth="1"/>
    <col min="20" max="57" width="11.00390625" style="200" customWidth="1"/>
    <col min="58" max="58" width="123.8515625" style="200" customWidth="1"/>
    <col min="59" max="16384" width="11.00390625" style="200" customWidth="1"/>
  </cols>
  <sheetData>
    <row r="1" spans="1:11" ht="12">
      <c r="A1" s="202" t="s">
        <v>0</v>
      </c>
      <c r="B1" s="9"/>
      <c r="C1" s="9"/>
      <c r="D1" s="9"/>
      <c r="E1" s="9"/>
      <c r="F1" s="9"/>
      <c r="G1" s="9"/>
      <c r="H1" s="203"/>
      <c r="I1" s="203"/>
      <c r="J1" s="203"/>
      <c r="K1" s="203"/>
    </row>
    <row r="2" spans="1:11" ht="12">
      <c r="A2" s="202"/>
      <c r="B2" s="9"/>
      <c r="C2" s="9"/>
      <c r="D2" s="9"/>
      <c r="E2" s="9"/>
      <c r="F2" s="9"/>
      <c r="G2" s="9"/>
      <c r="H2" s="203"/>
      <c r="I2" s="203"/>
      <c r="J2" s="203"/>
      <c r="K2" s="203"/>
    </row>
    <row r="3" spans="1:11" ht="17.25" customHeight="1">
      <c r="A3" s="204"/>
      <c r="B3" s="12" t="s">
        <v>1</v>
      </c>
      <c r="C3" s="204"/>
      <c r="D3" s="204"/>
      <c r="E3" s="204"/>
      <c r="F3" s="204"/>
      <c r="G3" s="205"/>
      <c r="H3" s="206"/>
      <c r="I3" s="206"/>
      <c r="J3" s="207"/>
      <c r="K3" s="206"/>
    </row>
    <row r="4" spans="1:11" s="209" customFormat="1" ht="24">
      <c r="A4" s="208" t="s">
        <v>143</v>
      </c>
      <c r="B4" s="208"/>
      <c r="C4" s="208"/>
      <c r="D4" s="208"/>
      <c r="E4" s="208"/>
      <c r="F4" s="208"/>
      <c r="G4" s="208"/>
      <c r="H4" s="16" t="s">
        <v>3</v>
      </c>
      <c r="I4" s="16" t="s">
        <v>4</v>
      </c>
      <c r="J4" s="148" t="s">
        <v>5</v>
      </c>
      <c r="K4" s="17" t="s">
        <v>6</v>
      </c>
    </row>
    <row r="5" spans="1:11" ht="15" customHeight="1">
      <c r="A5" s="210"/>
      <c r="B5" s="19"/>
      <c r="C5" s="19"/>
      <c r="D5" s="19"/>
      <c r="E5" s="211"/>
      <c r="F5" s="211"/>
      <c r="G5" s="211"/>
      <c r="H5" s="212"/>
      <c r="I5" s="212"/>
      <c r="J5" s="212"/>
      <c r="K5" s="212"/>
    </row>
    <row r="6" spans="1:11" ht="12.75" customHeight="1">
      <c r="A6" s="213" t="s">
        <v>7</v>
      </c>
      <c r="B6" s="214" t="s">
        <v>144</v>
      </c>
      <c r="C6" s="204"/>
      <c r="D6" s="204"/>
      <c r="E6" s="204"/>
      <c r="F6" s="204"/>
      <c r="G6" s="204"/>
      <c r="H6" s="215"/>
      <c r="I6" s="215"/>
      <c r="J6" s="215"/>
      <c r="K6" s="215"/>
    </row>
    <row r="7" spans="1:11" ht="12.75" customHeight="1">
      <c r="A7" s="216"/>
      <c r="B7" s="217" t="s">
        <v>13</v>
      </c>
      <c r="C7" s="217" t="s">
        <v>145</v>
      </c>
      <c r="D7" s="205"/>
      <c r="E7" s="205"/>
      <c r="F7" s="205"/>
      <c r="G7" s="205"/>
      <c r="H7" s="27">
        <v>596560.0473833436</v>
      </c>
      <c r="I7" s="27">
        <v>925139.966519572</v>
      </c>
      <c r="J7" s="27">
        <v>231419.46373494496</v>
      </c>
      <c r="K7" s="27">
        <v>501756</v>
      </c>
    </row>
    <row r="8" spans="1:11" ht="12.75" customHeight="1">
      <c r="A8" s="216"/>
      <c r="B8" s="217" t="s">
        <v>15</v>
      </c>
      <c r="C8" s="217" t="s">
        <v>146</v>
      </c>
      <c r="D8" s="205"/>
      <c r="E8" s="205"/>
      <c r="F8" s="205"/>
      <c r="G8" s="205"/>
      <c r="H8" s="27">
        <v>2589.3030076983737</v>
      </c>
      <c r="I8" s="27">
        <v>-17178.333513165777</v>
      </c>
      <c r="J8" s="27">
        <v>13036.41250313117</v>
      </c>
      <c r="K8" s="27">
        <v>-423</v>
      </c>
    </row>
    <row r="9" spans="1:11" ht="12.75" customHeight="1">
      <c r="A9" s="216"/>
      <c r="B9" s="217" t="s">
        <v>17</v>
      </c>
      <c r="C9" s="217" t="s">
        <v>147</v>
      </c>
      <c r="D9" s="218"/>
      <c r="E9" s="205"/>
      <c r="F9" s="205"/>
      <c r="G9" s="219"/>
      <c r="H9" s="215"/>
      <c r="I9" s="215"/>
      <c r="J9" s="215"/>
      <c r="K9" s="215"/>
    </row>
    <row r="10" spans="1:11" ht="12.75" customHeight="1">
      <c r="A10" s="216"/>
      <c r="B10" s="217" t="s">
        <v>148</v>
      </c>
      <c r="C10" s="217" t="s">
        <v>149</v>
      </c>
      <c r="D10" s="205"/>
      <c r="E10" s="205"/>
      <c r="F10" s="205"/>
      <c r="G10" s="205"/>
      <c r="H10" s="27">
        <v>9325.400060000007</v>
      </c>
      <c r="I10" s="27">
        <v>15369.100210000008</v>
      </c>
      <c r="J10" s="27">
        <v>4836.261050000004</v>
      </c>
      <c r="K10" s="27">
        <v>10084</v>
      </c>
    </row>
    <row r="11" spans="1:11" ht="12.75" customHeight="1">
      <c r="A11" s="216"/>
      <c r="B11" s="217" t="s">
        <v>150</v>
      </c>
      <c r="C11" s="217" t="s">
        <v>151</v>
      </c>
      <c r="D11" s="205"/>
      <c r="E11" s="205"/>
      <c r="F11" s="205"/>
      <c r="G11" s="205"/>
      <c r="H11" s="215"/>
      <c r="I11" s="215"/>
      <c r="J11" s="215"/>
      <c r="K11" s="215"/>
    </row>
    <row r="12" spans="1:11" ht="12.75" customHeight="1">
      <c r="A12" s="216"/>
      <c r="B12" s="205"/>
      <c r="C12" s="217" t="s">
        <v>87</v>
      </c>
      <c r="D12" s="205"/>
      <c r="E12" s="205"/>
      <c r="F12" s="205"/>
      <c r="G12" s="205"/>
      <c r="H12" s="27">
        <v>23761.568770911672</v>
      </c>
      <c r="I12" s="27">
        <v>38079.25856912147</v>
      </c>
      <c r="J12" s="27">
        <v>9653.374085344809</v>
      </c>
      <c r="K12" s="27">
        <f>25075+106-4472</f>
        <v>20709</v>
      </c>
    </row>
    <row r="13" spans="1:11" ht="12.75" customHeight="1">
      <c r="A13" s="216"/>
      <c r="B13" s="205"/>
      <c r="C13" s="217" t="s">
        <v>152</v>
      </c>
      <c r="D13" s="205"/>
      <c r="E13" s="205"/>
      <c r="F13" s="205"/>
      <c r="G13" s="205"/>
      <c r="H13" s="27">
        <v>2118.667840000002</v>
      </c>
      <c r="I13" s="27">
        <v>4001.638180000002</v>
      </c>
      <c r="J13" s="27">
        <v>1824.941840000001</v>
      </c>
      <c r="K13" s="27">
        <v>4472</v>
      </c>
    </row>
    <row r="14" spans="1:11" ht="12.75" customHeight="1">
      <c r="A14" s="216"/>
      <c r="B14" s="205"/>
      <c r="C14" s="205"/>
      <c r="D14" s="205"/>
      <c r="E14" s="205"/>
      <c r="F14" s="205"/>
      <c r="G14" s="205"/>
      <c r="H14" s="215"/>
      <c r="I14" s="215"/>
      <c r="J14" s="215"/>
      <c r="K14" s="215"/>
    </row>
    <row r="15" spans="1:11" ht="12.75" customHeight="1">
      <c r="A15" s="220"/>
      <c r="B15" s="214" t="s">
        <v>153</v>
      </c>
      <c r="C15" s="204"/>
      <c r="D15" s="204"/>
      <c r="E15" s="204"/>
      <c r="F15" s="204"/>
      <c r="G15" s="204"/>
      <c r="H15" s="221">
        <f>SUM(H7:H13)</f>
        <v>634354.9870619536</v>
      </c>
      <c r="I15" s="221">
        <f>SUM(I7:I13)</f>
        <v>965411.6299655277</v>
      </c>
      <c r="J15" s="221">
        <v>260770.45321342096</v>
      </c>
      <c r="K15" s="221">
        <f>SUM(K7:K13)</f>
        <v>536598</v>
      </c>
    </row>
    <row r="16" spans="1:11" ht="12.75" customHeight="1">
      <c r="A16" s="213" t="s">
        <v>9</v>
      </c>
      <c r="B16" s="214" t="s">
        <v>154</v>
      </c>
      <c r="C16" s="222"/>
      <c r="D16" s="218"/>
      <c r="E16" s="205"/>
      <c r="F16" s="205"/>
      <c r="G16" s="205"/>
      <c r="H16" s="215"/>
      <c r="I16" s="215"/>
      <c r="J16" s="215"/>
      <c r="K16" s="215"/>
    </row>
    <row r="17" spans="1:11" ht="12.75" customHeight="1">
      <c r="A17" s="216"/>
      <c r="B17" s="217" t="s">
        <v>24</v>
      </c>
      <c r="C17" s="217" t="s">
        <v>155</v>
      </c>
      <c r="D17" s="205"/>
      <c r="E17" s="205"/>
      <c r="F17" s="205"/>
      <c r="G17" s="205"/>
      <c r="H17" s="27">
        <v>347596.815465624</v>
      </c>
      <c r="I17" s="27">
        <v>510195.45851636666</v>
      </c>
      <c r="J17" s="27">
        <v>149614.4883504379</v>
      </c>
      <c r="K17" s="27">
        <v>270962</v>
      </c>
    </row>
    <row r="18" spans="1:11" ht="12.75" customHeight="1">
      <c r="A18" s="216"/>
      <c r="B18" s="217" t="s">
        <v>156</v>
      </c>
      <c r="C18" s="217" t="s">
        <v>157</v>
      </c>
      <c r="D18" s="205"/>
      <c r="E18" s="205"/>
      <c r="F18" s="205"/>
      <c r="G18" s="205"/>
      <c r="H18" s="27">
        <v>124833.33550210553</v>
      </c>
      <c r="I18" s="27">
        <v>202063.70867391414</v>
      </c>
      <c r="J18" s="27">
        <v>52882.31760730328</v>
      </c>
      <c r="K18" s="27">
        <f>112572+3555-3127</f>
        <v>113000</v>
      </c>
    </row>
    <row r="19" spans="1:15" ht="12.75" customHeight="1">
      <c r="A19" s="216"/>
      <c r="B19" s="217" t="s">
        <v>28</v>
      </c>
      <c r="C19" s="217" t="s">
        <v>158</v>
      </c>
      <c r="D19" s="205"/>
      <c r="E19" s="205"/>
      <c r="F19" s="205"/>
      <c r="G19" s="205"/>
      <c r="H19" s="27">
        <v>3918.297387062762</v>
      </c>
      <c r="I19" s="27">
        <v>7073.731482367513</v>
      </c>
      <c r="J19" s="27">
        <v>1868.4082636358012</v>
      </c>
      <c r="K19" s="27">
        <v>3584</v>
      </c>
      <c r="M19" s="223">
        <v>1.254212962962963</v>
      </c>
      <c r="N19" s="223">
        <v>1.3000347222222222</v>
      </c>
      <c r="O19" s="200" t="s">
        <v>159</v>
      </c>
    </row>
    <row r="20" spans="1:15" ht="12.75" customHeight="1">
      <c r="A20" s="216"/>
      <c r="B20" s="217" t="s">
        <v>160</v>
      </c>
      <c r="C20" s="217" t="s">
        <v>161</v>
      </c>
      <c r="D20" s="205"/>
      <c r="E20" s="205"/>
      <c r="F20" s="205"/>
      <c r="G20" s="205"/>
      <c r="H20" s="215"/>
      <c r="I20" s="215"/>
      <c r="J20" s="215"/>
      <c r="K20" s="215"/>
      <c r="M20" s="224">
        <f>SUM(H21:H25)</f>
        <v>81660.5602561451</v>
      </c>
      <c r="N20" s="224">
        <f>SUM(I21:I25)</f>
        <v>134635.66493703026</v>
      </c>
      <c r="O20" s="200">
        <v>66981</v>
      </c>
    </row>
    <row r="21" spans="1:15" ht="12.75" customHeight="1">
      <c r="A21" s="216"/>
      <c r="B21" s="205"/>
      <c r="C21" s="217" t="s">
        <v>162</v>
      </c>
      <c r="D21" s="205"/>
      <c r="E21" s="205"/>
      <c r="F21" s="205"/>
      <c r="G21" s="205"/>
      <c r="H21" s="27">
        <v>58792.807527953264</v>
      </c>
      <c r="I21" s="27">
        <v>95500.52477971038</v>
      </c>
      <c r="J21" s="27">
        <v>27785.975112375316</v>
      </c>
      <c r="K21" s="27">
        <v>48167</v>
      </c>
      <c r="L21" s="225">
        <v>66981</v>
      </c>
      <c r="M21" s="226">
        <f>+H21/$M$20</f>
        <v>0.7199657624627797</v>
      </c>
      <c r="N21" s="226">
        <f>+I21/$N$20</f>
        <v>0.7093256071812505</v>
      </c>
      <c r="O21" s="227">
        <f>+O20*M21</f>
        <v>48224.026735519445</v>
      </c>
    </row>
    <row r="22" spans="1:15" ht="12.75" customHeight="1">
      <c r="A22" s="216"/>
      <c r="B22" s="205"/>
      <c r="C22" s="217" t="s">
        <v>163</v>
      </c>
      <c r="D22" s="218"/>
      <c r="E22" s="205"/>
      <c r="F22" s="205"/>
      <c r="G22" s="205"/>
      <c r="H22" s="27">
        <v>18843.262886019333</v>
      </c>
      <c r="I22" s="27">
        <v>31111.54998776282</v>
      </c>
      <c r="J22" s="27">
        <v>9069.917928662388</v>
      </c>
      <c r="K22" s="27">
        <v>15503</v>
      </c>
      <c r="L22" s="200">
        <f>+H22/$H$21</f>
        <v>0.3205028587393149</v>
      </c>
      <c r="M22" s="226">
        <f>+H22/$M$20</f>
        <v>0.2307510850637514</v>
      </c>
      <c r="N22" s="226">
        <f>+I22/$N$20</f>
        <v>0.23107955831995808</v>
      </c>
      <c r="O22" s="227">
        <f>+O20*M22</f>
        <v>15455.938428655132</v>
      </c>
    </row>
    <row r="23" spans="1:15" ht="12.75" customHeight="1">
      <c r="A23" s="216"/>
      <c r="B23" s="205"/>
      <c r="C23" s="217" t="s">
        <v>164</v>
      </c>
      <c r="D23" s="205"/>
      <c r="E23" s="205"/>
      <c r="F23" s="205"/>
      <c r="G23" s="205"/>
      <c r="H23" s="27">
        <v>3625.605490000002</v>
      </c>
      <c r="I23" s="27">
        <v>7102.378220000004</v>
      </c>
      <c r="J23" s="27">
        <v>1857.649000000001</v>
      </c>
      <c r="K23" s="27">
        <v>2983</v>
      </c>
      <c r="L23" s="200">
        <f>+H23/$H$21</f>
        <v>0.061667500540371276</v>
      </c>
      <c r="M23" s="226">
        <f>+H23/$M$20</f>
        <v>0.04439848904572228</v>
      </c>
      <c r="N23" s="226">
        <f>+I23/$N$20</f>
        <v>0.05275257654293771</v>
      </c>
      <c r="O23" s="227">
        <f>+O20*M23</f>
        <v>2973.855194771524</v>
      </c>
    </row>
    <row r="24" spans="1:15" ht="12.75" customHeight="1">
      <c r="A24" s="216"/>
      <c r="B24" s="205"/>
      <c r="C24" s="217" t="s">
        <v>165</v>
      </c>
      <c r="D24" s="205"/>
      <c r="E24" s="205"/>
      <c r="F24" s="205"/>
      <c r="G24" s="205"/>
      <c r="H24" s="27">
        <v>0</v>
      </c>
      <c r="I24" s="27">
        <v>6.607464998990003</v>
      </c>
      <c r="J24" s="27">
        <v>0.72</v>
      </c>
      <c r="K24" s="27">
        <v>0</v>
      </c>
      <c r="L24" s="200">
        <f>+H24/H23</f>
        <v>0</v>
      </c>
      <c r="M24" s="226">
        <f>+H24/$M$20</f>
        <v>0</v>
      </c>
      <c r="N24" s="226">
        <f>+I24/$N$20</f>
        <v>4.9076632124781686E-05</v>
      </c>
      <c r="O24" s="227">
        <f>+O20*M24</f>
        <v>0</v>
      </c>
    </row>
    <row r="25" spans="1:15" ht="12.75" customHeight="1">
      <c r="A25" s="216"/>
      <c r="B25" s="205"/>
      <c r="C25" s="217" t="s">
        <v>166</v>
      </c>
      <c r="D25" s="205"/>
      <c r="E25" s="205"/>
      <c r="F25" s="205"/>
      <c r="G25" s="205"/>
      <c r="H25" s="27">
        <v>398.88435217250026</v>
      </c>
      <c r="I25" s="27">
        <v>914.6044845580604</v>
      </c>
      <c r="J25" s="27">
        <v>203.61371607564013</v>
      </c>
      <c r="K25" s="27">
        <v>328</v>
      </c>
      <c r="L25" s="200">
        <f>+H25/$H$21</f>
        <v>0.006784577381899124</v>
      </c>
      <c r="M25" s="226">
        <f>+H25/$M$20</f>
        <v>0.004884663427746732</v>
      </c>
      <c r="N25" s="226">
        <f>+I25/$N$20</f>
        <v>0.006793181323728934</v>
      </c>
      <c r="O25" s="227">
        <f>+O20*M25</f>
        <v>327.1796410539039</v>
      </c>
    </row>
    <row r="26" spans="1:14" ht="12.75" customHeight="1">
      <c r="A26" s="216"/>
      <c r="B26" s="217" t="s">
        <v>167</v>
      </c>
      <c r="C26" s="217" t="s">
        <v>168</v>
      </c>
      <c r="D26" s="205"/>
      <c r="E26" s="205"/>
      <c r="F26" s="205"/>
      <c r="G26" s="205"/>
      <c r="H26" s="215"/>
      <c r="I26" s="215"/>
      <c r="J26" s="215"/>
      <c r="K26" s="215"/>
      <c r="M26" s="228">
        <f>SUM(M21:M25)</f>
        <v>1</v>
      </c>
      <c r="N26" s="228">
        <f>SUM(N21:N25)</f>
        <v>1</v>
      </c>
    </row>
    <row r="27" spans="1:11" ht="12.75" customHeight="1">
      <c r="A27" s="216"/>
      <c r="B27" s="205"/>
      <c r="C27" s="217" t="s">
        <v>169</v>
      </c>
      <c r="D27" s="205"/>
      <c r="E27" s="205"/>
      <c r="F27" s="205"/>
      <c r="G27" s="205"/>
      <c r="H27" s="27">
        <v>24626.85947995486</v>
      </c>
      <c r="I27" s="27">
        <v>59007.703068473726</v>
      </c>
      <c r="J27" s="27">
        <v>11561.268567697007</v>
      </c>
      <c r="K27" s="27">
        <v>25318</v>
      </c>
    </row>
    <row r="28" spans="1:11" ht="12.75" customHeight="1">
      <c r="A28" s="216"/>
      <c r="B28" s="205"/>
      <c r="C28" s="217" t="s">
        <v>170</v>
      </c>
      <c r="D28" s="205"/>
      <c r="E28" s="205"/>
      <c r="F28" s="205"/>
      <c r="G28" s="205"/>
      <c r="H28" s="27">
        <v>18878.154256337053</v>
      </c>
      <c r="I28" s="27">
        <v>37133.200606895545</v>
      </c>
      <c r="J28" s="27">
        <v>9316.077107619167</v>
      </c>
      <c r="K28" s="27">
        <v>19242</v>
      </c>
    </row>
    <row r="29" spans="1:11" ht="12.75" customHeight="1">
      <c r="A29" s="216"/>
      <c r="B29" s="205"/>
      <c r="C29" s="217" t="s">
        <v>171</v>
      </c>
      <c r="D29" s="205"/>
      <c r="E29" s="205"/>
      <c r="F29" s="205"/>
      <c r="G29" s="205"/>
      <c r="H29" s="27">
        <v>137.1890000000001</v>
      </c>
      <c r="I29" s="27">
        <v>1471.054000000001</v>
      </c>
      <c r="J29" s="27">
        <v>0</v>
      </c>
      <c r="K29" s="27">
        <v>0</v>
      </c>
    </row>
    <row r="30" spans="1:11" ht="12.75" customHeight="1">
      <c r="A30" s="216"/>
      <c r="B30" s="205"/>
      <c r="C30" s="217" t="s">
        <v>172</v>
      </c>
      <c r="D30" s="205"/>
      <c r="E30" s="205"/>
      <c r="F30" s="205"/>
      <c r="G30" s="205"/>
      <c r="H30" s="27">
        <v>6000.322174811003</v>
      </c>
      <c r="I30" s="27">
        <v>5331.080305631414</v>
      </c>
      <c r="J30" s="27">
        <v>1109.308278673121</v>
      </c>
      <c r="K30" s="27">
        <v>2286</v>
      </c>
    </row>
    <row r="31" spans="1:11" ht="12.75" customHeight="1">
      <c r="A31" s="216"/>
      <c r="B31" s="217" t="s">
        <v>173</v>
      </c>
      <c r="C31" s="217" t="s">
        <v>174</v>
      </c>
      <c r="D31" s="205"/>
      <c r="E31" s="205"/>
      <c r="F31" s="205"/>
      <c r="G31" s="205"/>
      <c r="H31" s="27">
        <v>-13918.983592324008</v>
      </c>
      <c r="I31" s="27">
        <v>16762.830294452007</v>
      </c>
      <c r="J31" s="27">
        <v>-12169.761654900007</v>
      </c>
      <c r="K31" s="27">
        <v>15569</v>
      </c>
    </row>
    <row r="32" spans="1:11" ht="12.75" customHeight="1">
      <c r="A32" s="216"/>
      <c r="B32" s="217" t="s">
        <v>175</v>
      </c>
      <c r="C32" s="217" t="s">
        <v>176</v>
      </c>
      <c r="D32" s="205"/>
      <c r="E32" s="205"/>
      <c r="F32" s="205"/>
      <c r="G32" s="205"/>
      <c r="H32" s="27">
        <v>50</v>
      </c>
      <c r="I32" s="27">
        <v>1873.2384000000009</v>
      </c>
      <c r="J32" s="27">
        <v>0</v>
      </c>
      <c r="K32" s="27">
        <v>0</v>
      </c>
    </row>
    <row r="33" spans="1:11" ht="12.75" customHeight="1">
      <c r="A33" s="216"/>
      <c r="B33" s="217" t="s">
        <v>177</v>
      </c>
      <c r="C33" s="217" t="s">
        <v>178</v>
      </c>
      <c r="D33" s="205"/>
      <c r="E33" s="205"/>
      <c r="F33" s="205"/>
      <c r="G33" s="205"/>
      <c r="H33" s="27">
        <v>3874.795438498002</v>
      </c>
      <c r="I33" s="27">
        <v>7035.936365461884</v>
      </c>
      <c r="J33" s="27">
        <v>5014.467221810005</v>
      </c>
      <c r="K33" s="27">
        <v>3127</v>
      </c>
    </row>
    <row r="34" spans="1:11" ht="12.75" customHeight="1">
      <c r="A34" s="216"/>
      <c r="B34" s="217" t="s">
        <v>179</v>
      </c>
      <c r="C34" s="217" t="s">
        <v>180</v>
      </c>
      <c r="D34" s="205"/>
      <c r="E34" s="205"/>
      <c r="F34" s="205"/>
      <c r="G34" s="205"/>
      <c r="H34" s="27">
        <v>3207.582020087902</v>
      </c>
      <c r="I34" s="27">
        <v>6690.3162272387835</v>
      </c>
      <c r="J34" s="27">
        <v>1562.727593099701</v>
      </c>
      <c r="K34" s="27">
        <v>3296</v>
      </c>
    </row>
    <row r="35" spans="1:12" ht="12.75" customHeight="1">
      <c r="A35" s="216"/>
      <c r="B35" s="214" t="s">
        <v>181</v>
      </c>
      <c r="C35" s="204"/>
      <c r="D35" s="222"/>
      <c r="E35" s="222"/>
      <c r="F35" s="222"/>
      <c r="G35" s="204"/>
      <c r="H35" s="221">
        <f>SUM(H17:H34)</f>
        <v>600864.9273883023</v>
      </c>
      <c r="I35" s="221">
        <v>989273.9228778317</v>
      </c>
      <c r="J35" s="221">
        <v>259677.17709248923</v>
      </c>
      <c r="K35" s="221">
        <f>SUM(K17:K34)</f>
        <v>523365</v>
      </c>
      <c r="L35" s="229">
        <v>523365</v>
      </c>
    </row>
    <row r="36" spans="1:11" ht="12.75" customHeight="1">
      <c r="A36" s="230"/>
      <c r="B36" s="231" t="s">
        <v>182</v>
      </c>
      <c r="C36" s="232"/>
      <c r="D36" s="232"/>
      <c r="E36" s="69"/>
      <c r="F36" s="69"/>
      <c r="G36" s="233"/>
      <c r="H36" s="221">
        <f>+H15-H35</f>
        <v>33490.059673651354</v>
      </c>
      <c r="I36" s="234">
        <v>-23862.292912304052</v>
      </c>
      <c r="J36" s="221">
        <v>1093.276120931725</v>
      </c>
      <c r="K36" s="221">
        <f>+K15-K35</f>
        <v>13233</v>
      </c>
    </row>
    <row r="37" spans="1:11" s="209" customFormat="1" ht="24">
      <c r="A37" s="208" t="s">
        <v>143</v>
      </c>
      <c r="B37" s="208"/>
      <c r="C37" s="208"/>
      <c r="D37" s="208"/>
      <c r="E37" s="208"/>
      <c r="F37" s="208"/>
      <c r="G37" s="208"/>
      <c r="H37" s="16" t="s">
        <v>3</v>
      </c>
      <c r="I37" s="16" t="s">
        <v>4</v>
      </c>
      <c r="J37" s="148" t="s">
        <v>5</v>
      </c>
      <c r="K37" s="17" t="s">
        <v>6</v>
      </c>
    </row>
    <row r="38" spans="1:11" ht="12.75" customHeight="1">
      <c r="A38" s="235" t="s">
        <v>53</v>
      </c>
      <c r="B38" s="236" t="s">
        <v>183</v>
      </c>
      <c r="C38" s="211"/>
      <c r="D38" s="211"/>
      <c r="E38" s="211"/>
      <c r="F38" s="211"/>
      <c r="G38" s="211"/>
      <c r="H38" s="212"/>
      <c r="I38" s="212"/>
      <c r="J38" s="212"/>
      <c r="K38" s="212"/>
    </row>
    <row r="39" spans="1:11" ht="12.75" customHeight="1">
      <c r="A39" s="216"/>
      <c r="B39" s="214" t="s">
        <v>184</v>
      </c>
      <c r="C39" s="214" t="s">
        <v>185</v>
      </c>
      <c r="D39" s="205"/>
      <c r="E39" s="205"/>
      <c r="F39" s="205"/>
      <c r="G39" s="205"/>
      <c r="H39" s="237"/>
      <c r="I39" s="237"/>
      <c r="J39" s="237"/>
      <c r="K39" s="237"/>
    </row>
    <row r="40" spans="1:11" ht="12.75" customHeight="1">
      <c r="A40" s="216"/>
      <c r="B40" s="205"/>
      <c r="C40" s="217" t="s">
        <v>186</v>
      </c>
      <c r="D40" s="205"/>
      <c r="E40" s="205"/>
      <c r="F40" s="205"/>
      <c r="G40" s="205"/>
      <c r="H40" s="27">
        <v>3</v>
      </c>
      <c r="I40" s="27">
        <v>0</v>
      </c>
      <c r="J40" s="27">
        <v>2.523000000000002</v>
      </c>
      <c r="K40" s="27">
        <v>0</v>
      </c>
    </row>
    <row r="41" spans="1:11" ht="12.75" customHeight="1" hidden="1">
      <c r="A41" s="216"/>
      <c r="B41" s="205"/>
      <c r="C41" s="217" t="s">
        <v>187</v>
      </c>
      <c r="D41" s="218"/>
      <c r="E41" s="205"/>
      <c r="F41" s="205"/>
      <c r="G41" s="205"/>
      <c r="H41" s="215"/>
      <c r="I41" s="215"/>
      <c r="J41" s="215"/>
      <c r="K41" s="215"/>
    </row>
    <row r="42" spans="1:11" ht="12" customHeight="1">
      <c r="A42" s="216"/>
      <c r="B42" s="205"/>
      <c r="C42" s="217" t="s">
        <v>188</v>
      </c>
      <c r="D42" s="218"/>
      <c r="E42" s="205"/>
      <c r="F42" s="205"/>
      <c r="G42" s="205"/>
      <c r="H42" s="27">
        <v>0</v>
      </c>
      <c r="I42" s="27">
        <v>0</v>
      </c>
      <c r="J42" s="27">
        <v>0</v>
      </c>
      <c r="K42" s="27">
        <v>0</v>
      </c>
    </row>
    <row r="43" spans="1:11" ht="12.75" customHeight="1">
      <c r="A43" s="216"/>
      <c r="B43" s="205"/>
      <c r="C43" s="217" t="s">
        <v>189</v>
      </c>
      <c r="D43" s="205"/>
      <c r="E43" s="205"/>
      <c r="F43" s="205"/>
      <c r="G43" s="205"/>
      <c r="H43" s="27">
        <v>0.08964000000000005</v>
      </c>
      <c r="I43" s="27">
        <v>29.217270000000013</v>
      </c>
      <c r="J43" s="27">
        <v>0.046970000000000026</v>
      </c>
      <c r="K43" s="27">
        <v>0.08964000000000005</v>
      </c>
    </row>
    <row r="44" spans="1:11" ht="12.75" customHeight="1">
      <c r="A44" s="216"/>
      <c r="B44" s="205" t="s">
        <v>190</v>
      </c>
      <c r="C44" s="217"/>
      <c r="D44" s="205"/>
      <c r="E44" s="205"/>
      <c r="F44" s="205"/>
      <c r="G44" s="205"/>
      <c r="H44" s="43">
        <f>SUM(H40:H43)</f>
        <v>3.08964</v>
      </c>
      <c r="I44" s="43">
        <v>29.217270000000013</v>
      </c>
      <c r="J44" s="43">
        <v>2.569970000000002</v>
      </c>
      <c r="K44" s="43">
        <v>0</v>
      </c>
    </row>
    <row r="45" spans="1:11" ht="12.75" customHeight="1">
      <c r="A45" s="216"/>
      <c r="B45" s="214" t="s">
        <v>191</v>
      </c>
      <c r="C45" s="214" t="s">
        <v>192</v>
      </c>
      <c r="D45" s="205"/>
      <c r="E45" s="205"/>
      <c r="F45" s="205"/>
      <c r="G45" s="205"/>
      <c r="H45" s="238"/>
      <c r="I45" s="238"/>
      <c r="J45" s="238"/>
      <c r="K45" s="238"/>
    </row>
    <row r="46" spans="1:11" ht="12.75" customHeight="1">
      <c r="A46" s="239" t="s">
        <v>42</v>
      </c>
      <c r="B46" s="205"/>
      <c r="C46" s="217" t="s">
        <v>193</v>
      </c>
      <c r="D46" s="205"/>
      <c r="E46" s="205"/>
      <c r="F46" s="205"/>
      <c r="G46" s="205"/>
      <c r="H46" s="215"/>
      <c r="I46" s="215"/>
      <c r="J46" s="215"/>
      <c r="K46" s="215"/>
    </row>
    <row r="47" spans="1:11" ht="12.75" customHeight="1" hidden="1">
      <c r="A47" s="216"/>
      <c r="B47" s="205"/>
      <c r="C47" s="217" t="s">
        <v>194</v>
      </c>
      <c r="D47" s="205"/>
      <c r="E47" s="205"/>
      <c r="F47" s="205"/>
      <c r="G47" s="205"/>
      <c r="H47" s="215"/>
      <c r="I47" s="215"/>
      <c r="J47" s="215"/>
      <c r="K47" s="215"/>
    </row>
    <row r="48" spans="1:11" ht="12.75" customHeight="1" hidden="1">
      <c r="A48" s="216"/>
      <c r="B48" s="205"/>
      <c r="C48" s="217" t="s">
        <v>195</v>
      </c>
      <c r="D48" s="205"/>
      <c r="E48" s="205"/>
      <c r="F48" s="205"/>
      <c r="G48" s="205"/>
      <c r="H48" s="215"/>
      <c r="I48" s="215"/>
      <c r="J48" s="215"/>
      <c r="K48" s="215"/>
    </row>
    <row r="49" spans="1:11" ht="12.75" customHeight="1" hidden="1">
      <c r="A49" s="216"/>
      <c r="B49" s="205"/>
      <c r="C49" s="217" t="s">
        <v>196</v>
      </c>
      <c r="D49" s="205"/>
      <c r="E49" s="205"/>
      <c r="F49" s="205"/>
      <c r="G49" s="205"/>
      <c r="H49" s="215"/>
      <c r="I49" s="215"/>
      <c r="J49" s="215"/>
      <c r="K49" s="215"/>
    </row>
    <row r="50" spans="1:11" ht="12.75" customHeight="1">
      <c r="A50" s="216"/>
      <c r="B50" s="205"/>
      <c r="C50" s="217" t="s">
        <v>197</v>
      </c>
      <c r="D50" s="205"/>
      <c r="E50" s="205"/>
      <c r="F50" s="205"/>
      <c r="G50" s="205"/>
      <c r="H50" s="27">
        <v>0</v>
      </c>
      <c r="I50" s="27">
        <v>0</v>
      </c>
      <c r="J50" s="27">
        <v>0</v>
      </c>
      <c r="K50" s="27">
        <v>0</v>
      </c>
    </row>
    <row r="51" spans="1:11" ht="12.75" customHeight="1">
      <c r="A51" s="216"/>
      <c r="B51" s="205"/>
      <c r="C51" s="217" t="s">
        <v>198</v>
      </c>
      <c r="D51" s="205"/>
      <c r="E51" s="205"/>
      <c r="F51" s="205"/>
      <c r="G51" s="205"/>
      <c r="H51" s="27">
        <v>0</v>
      </c>
      <c r="I51" s="27">
        <v>0</v>
      </c>
      <c r="J51" s="27">
        <v>0</v>
      </c>
      <c r="K51" s="27">
        <v>0</v>
      </c>
    </row>
    <row r="52" spans="1:11" ht="12.75" customHeight="1">
      <c r="A52" s="216"/>
      <c r="B52" s="205"/>
      <c r="C52" s="217" t="s">
        <v>199</v>
      </c>
      <c r="D52" s="205"/>
      <c r="E52" s="205"/>
      <c r="F52" s="205"/>
      <c r="G52" s="205"/>
      <c r="H52" s="27">
        <v>0</v>
      </c>
      <c r="I52" s="27">
        <v>0</v>
      </c>
      <c r="J52" s="27">
        <v>0</v>
      </c>
      <c r="K52" s="27">
        <v>0</v>
      </c>
    </row>
    <row r="53" spans="1:11" ht="12.75" customHeight="1">
      <c r="A53" s="216"/>
      <c r="B53" s="205"/>
      <c r="C53" s="217" t="s">
        <v>200</v>
      </c>
      <c r="D53" s="205"/>
      <c r="E53" s="205"/>
      <c r="F53" s="205"/>
      <c r="G53" s="205"/>
      <c r="H53" s="27">
        <v>0</v>
      </c>
      <c r="I53" s="27">
        <v>10.134000000000007</v>
      </c>
      <c r="J53" s="27">
        <v>0</v>
      </c>
      <c r="K53" s="27">
        <v>0</v>
      </c>
    </row>
    <row r="54" spans="1:11" ht="12.75" customHeight="1">
      <c r="A54" s="220"/>
      <c r="B54" s="204"/>
      <c r="C54" s="217" t="s">
        <v>201</v>
      </c>
      <c r="D54" s="218"/>
      <c r="E54" s="205"/>
      <c r="F54" s="205"/>
      <c r="G54" s="205"/>
      <c r="H54" s="27">
        <v>0</v>
      </c>
      <c r="I54" s="27">
        <v>0</v>
      </c>
      <c r="J54" s="27">
        <v>0</v>
      </c>
      <c r="K54" s="27">
        <v>0</v>
      </c>
    </row>
    <row r="55" spans="1:11" ht="12.75" customHeight="1">
      <c r="A55" s="220"/>
      <c r="B55" s="204"/>
      <c r="C55" s="217" t="s">
        <v>202</v>
      </c>
      <c r="D55" s="205"/>
      <c r="E55" s="205"/>
      <c r="F55" s="205"/>
      <c r="G55" s="205"/>
      <c r="H55" s="27">
        <v>0</v>
      </c>
      <c r="I55" s="27">
        <v>0</v>
      </c>
      <c r="J55" s="27">
        <v>0</v>
      </c>
      <c r="K55" s="27">
        <v>0</v>
      </c>
    </row>
    <row r="56" spans="1:11" ht="12.75" customHeight="1">
      <c r="A56" s="216"/>
      <c r="B56" s="205"/>
      <c r="C56" s="217" t="s">
        <v>203</v>
      </c>
      <c r="D56" s="205"/>
      <c r="E56" s="205"/>
      <c r="F56" s="205"/>
      <c r="G56" s="205"/>
      <c r="H56" s="215"/>
      <c r="I56" s="215"/>
      <c r="J56" s="215"/>
      <c r="K56" s="215"/>
    </row>
    <row r="57" spans="1:11" ht="12.75" customHeight="1">
      <c r="A57" s="216"/>
      <c r="B57" s="205"/>
      <c r="C57" s="217" t="s">
        <v>194</v>
      </c>
      <c r="D57" s="205"/>
      <c r="E57" s="205"/>
      <c r="F57" s="205"/>
      <c r="G57" s="205"/>
      <c r="H57" s="27">
        <v>0</v>
      </c>
      <c r="I57" s="27">
        <v>0</v>
      </c>
      <c r="J57" s="27">
        <v>0</v>
      </c>
      <c r="K57" s="27">
        <v>103</v>
      </c>
    </row>
    <row r="58" spans="1:11" ht="12.75" customHeight="1">
      <c r="A58" s="216"/>
      <c r="B58" s="205"/>
      <c r="C58" s="217" t="s">
        <v>195</v>
      </c>
      <c r="D58" s="205"/>
      <c r="E58" s="205"/>
      <c r="F58" s="205"/>
      <c r="G58" s="205"/>
      <c r="H58" s="27">
        <v>0</v>
      </c>
      <c r="I58" s="27">
        <v>0</v>
      </c>
      <c r="J58" s="27">
        <v>0</v>
      </c>
      <c r="K58" s="27">
        <v>0</v>
      </c>
    </row>
    <row r="59" spans="1:11" ht="12.75" customHeight="1">
      <c r="A59" s="216"/>
      <c r="B59" s="205"/>
      <c r="C59" s="217" t="s">
        <v>196</v>
      </c>
      <c r="D59" s="205"/>
      <c r="E59" s="205"/>
      <c r="F59" s="205"/>
      <c r="G59" s="205"/>
      <c r="H59" s="27">
        <v>0</v>
      </c>
      <c r="I59" s="27">
        <v>0</v>
      </c>
      <c r="J59" s="27">
        <v>0</v>
      </c>
      <c r="K59" s="27">
        <v>507</v>
      </c>
    </row>
    <row r="60" spans="1:11" ht="12.75" customHeight="1">
      <c r="A60" s="216"/>
      <c r="B60" s="205"/>
      <c r="C60" s="217" t="s">
        <v>200</v>
      </c>
      <c r="D60" s="205"/>
      <c r="E60" s="205"/>
      <c r="F60" s="205"/>
      <c r="G60" s="205"/>
      <c r="H60" s="27">
        <v>5577</v>
      </c>
      <c r="I60" s="27">
        <v>15480.273872243628</v>
      </c>
      <c r="J60" s="27">
        <v>80.35312202038004</v>
      </c>
      <c r="K60" s="27">
        <v>3235</v>
      </c>
    </row>
    <row r="61" spans="1:11" ht="12.75" customHeight="1">
      <c r="A61" s="216"/>
      <c r="B61" s="205" t="s">
        <v>204</v>
      </c>
      <c r="C61" s="217"/>
      <c r="D61" s="205"/>
      <c r="E61" s="205"/>
      <c r="F61" s="205"/>
      <c r="G61" s="205"/>
      <c r="H61" s="43">
        <f>SUM(H50:H60)</f>
        <v>5577</v>
      </c>
      <c r="I61" s="43">
        <v>15490.407872243628</v>
      </c>
      <c r="J61" s="43">
        <v>80.35312202038004</v>
      </c>
      <c r="K61" s="43">
        <f>SUM(K50:K60)</f>
        <v>3845</v>
      </c>
    </row>
    <row r="62" spans="1:11" ht="12.75" customHeight="1">
      <c r="A62" s="216"/>
      <c r="B62" s="214" t="s">
        <v>205</v>
      </c>
      <c r="C62" s="214" t="s">
        <v>206</v>
      </c>
      <c r="D62" s="204"/>
      <c r="E62" s="205"/>
      <c r="F62" s="205"/>
      <c r="G62" s="205"/>
      <c r="H62" s="238"/>
      <c r="I62" s="238"/>
      <c r="J62" s="238"/>
      <c r="K62" s="238"/>
    </row>
    <row r="63" spans="1:11" ht="12.75" customHeight="1">
      <c r="A63" s="216"/>
      <c r="B63" s="205"/>
      <c r="C63" s="217" t="s">
        <v>186</v>
      </c>
      <c r="D63" s="205"/>
      <c r="E63" s="205"/>
      <c r="F63" s="205"/>
      <c r="G63" s="205"/>
      <c r="H63" s="27">
        <v>0</v>
      </c>
      <c r="I63" s="27">
        <v>0</v>
      </c>
      <c r="J63" s="27">
        <v>0</v>
      </c>
      <c r="K63" s="27">
        <v>0</v>
      </c>
    </row>
    <row r="64" spans="1:11" ht="12.75" customHeight="1">
      <c r="A64" s="216"/>
      <c r="B64" s="205"/>
      <c r="C64" s="217" t="s">
        <v>187</v>
      </c>
      <c r="D64" s="218"/>
      <c r="E64" s="205"/>
      <c r="F64" s="205"/>
      <c r="G64" s="205"/>
      <c r="H64" s="27">
        <v>5</v>
      </c>
      <c r="I64" s="27">
        <v>10.844000000000007</v>
      </c>
      <c r="J64" s="27">
        <v>0</v>
      </c>
      <c r="K64" s="27">
        <v>0</v>
      </c>
    </row>
    <row r="65" spans="1:11" ht="12.75" customHeight="1" hidden="1">
      <c r="A65" s="216"/>
      <c r="B65" s="205"/>
      <c r="C65" s="217" t="s">
        <v>207</v>
      </c>
      <c r="D65" s="218"/>
      <c r="E65" s="205"/>
      <c r="F65" s="205"/>
      <c r="G65" s="205"/>
      <c r="H65" s="215"/>
      <c r="I65" s="215"/>
      <c r="J65" s="215"/>
      <c r="K65" s="215"/>
    </row>
    <row r="66" spans="1:11" ht="12.75" customHeight="1">
      <c r="A66" s="216"/>
      <c r="B66" s="205"/>
      <c r="C66" s="217" t="s">
        <v>208</v>
      </c>
      <c r="D66" s="218"/>
      <c r="E66" s="205"/>
      <c r="F66" s="205"/>
      <c r="G66" s="205"/>
      <c r="H66" s="27">
        <v>374</v>
      </c>
      <c r="I66" s="27">
        <v>2080</v>
      </c>
      <c r="J66" s="27">
        <v>2080</v>
      </c>
      <c r="K66" s="27">
        <v>0</v>
      </c>
    </row>
    <row r="67" spans="1:11" ht="12.75" customHeight="1">
      <c r="A67" s="216"/>
      <c r="B67" s="205"/>
      <c r="C67" s="217" t="s">
        <v>189</v>
      </c>
      <c r="D67" s="205"/>
      <c r="E67" s="205"/>
      <c r="F67" s="205"/>
      <c r="G67" s="205"/>
      <c r="H67" s="27">
        <v>14255</v>
      </c>
      <c r="I67" s="27">
        <v>58852.56188958175</v>
      </c>
      <c r="J67" s="27">
        <v>4191.905824320622</v>
      </c>
      <c r="K67" s="27">
        <v>18117</v>
      </c>
    </row>
    <row r="68" spans="1:11" ht="12.75" customHeight="1">
      <c r="A68" s="216"/>
      <c r="B68" s="205" t="s">
        <v>209</v>
      </c>
      <c r="C68" s="217"/>
      <c r="D68" s="205"/>
      <c r="E68" s="205"/>
      <c r="F68" s="205"/>
      <c r="G68" s="205"/>
      <c r="H68" s="43">
        <f>-SUM(H63:H67)</f>
        <v>-14634</v>
      </c>
      <c r="I68" s="43">
        <v>-60943.40588958175</v>
      </c>
      <c r="J68" s="43">
        <v>-6271.905824320622</v>
      </c>
      <c r="K68" s="43">
        <f>-SUM(K63:K67)</f>
        <v>-18117</v>
      </c>
    </row>
    <row r="69" spans="1:11" ht="12.75" customHeight="1">
      <c r="A69" s="216"/>
      <c r="B69" s="214" t="s">
        <v>210</v>
      </c>
      <c r="C69" s="204"/>
      <c r="D69" s="204"/>
      <c r="E69" s="204"/>
      <c r="F69" s="204"/>
      <c r="G69" s="204"/>
      <c r="H69" s="234">
        <f>+H44+H61+H68</f>
        <v>-9053.91036</v>
      </c>
      <c r="I69" s="234">
        <v>-45423.280747338125</v>
      </c>
      <c r="J69" s="234">
        <v>-6188.482732300242</v>
      </c>
      <c r="K69" s="234">
        <f>+K68+K61+K44</f>
        <v>-14272</v>
      </c>
    </row>
    <row r="70" spans="1:11" ht="12.75" customHeight="1">
      <c r="A70" s="213" t="s">
        <v>84</v>
      </c>
      <c r="B70" s="214" t="s">
        <v>211</v>
      </c>
      <c r="C70" s="222"/>
      <c r="D70" s="204"/>
      <c r="E70" s="205"/>
      <c r="F70" s="205"/>
      <c r="G70" s="205"/>
      <c r="H70" s="215"/>
      <c r="I70" s="215"/>
      <c r="J70" s="215"/>
      <c r="K70" s="215"/>
    </row>
    <row r="71" spans="1:11" ht="12.75" customHeight="1">
      <c r="A71" s="216"/>
      <c r="B71" s="214" t="s">
        <v>212</v>
      </c>
      <c r="C71" s="214" t="s">
        <v>213</v>
      </c>
      <c r="D71" s="205"/>
      <c r="E71" s="205"/>
      <c r="F71" s="205"/>
      <c r="G71" s="205"/>
      <c r="H71" s="221"/>
      <c r="I71" s="221"/>
      <c r="J71" s="221"/>
      <c r="K71" s="221"/>
    </row>
    <row r="72" spans="1:11" ht="12.75" customHeight="1">
      <c r="A72" s="216"/>
      <c r="B72" s="205"/>
      <c r="C72" s="217" t="s">
        <v>214</v>
      </c>
      <c r="D72" s="205"/>
      <c r="E72" s="205"/>
      <c r="F72" s="205"/>
      <c r="G72" s="205"/>
      <c r="H72" s="27">
        <v>0</v>
      </c>
      <c r="I72" s="27">
        <v>0</v>
      </c>
      <c r="J72" s="27">
        <v>0</v>
      </c>
      <c r="K72" s="27">
        <v>0</v>
      </c>
    </row>
    <row r="73" spans="1:11" ht="12.75" customHeight="1">
      <c r="A73" s="216"/>
      <c r="B73" s="205"/>
      <c r="C73" s="217" t="s">
        <v>215</v>
      </c>
      <c r="D73" s="205"/>
      <c r="E73" s="205"/>
      <c r="F73" s="205"/>
      <c r="G73" s="205"/>
      <c r="H73" s="27">
        <v>0</v>
      </c>
      <c r="I73" s="27">
        <v>0</v>
      </c>
      <c r="J73" s="27">
        <v>0</v>
      </c>
      <c r="K73" s="27">
        <v>0</v>
      </c>
    </row>
    <row r="74" spans="1:11" ht="12.75" customHeight="1">
      <c r="A74" s="216"/>
      <c r="B74" s="205"/>
      <c r="C74" s="217" t="s">
        <v>216</v>
      </c>
      <c r="D74" s="218"/>
      <c r="E74" s="218"/>
      <c r="F74" s="218"/>
      <c r="G74" s="205"/>
      <c r="H74" s="27">
        <v>0</v>
      </c>
      <c r="I74" s="27">
        <v>0</v>
      </c>
      <c r="J74" s="27">
        <v>0</v>
      </c>
      <c r="K74" s="27">
        <v>0</v>
      </c>
    </row>
    <row r="75" spans="1:11" ht="12.75" customHeight="1">
      <c r="A75" s="216"/>
      <c r="B75" s="205"/>
      <c r="C75" s="217" t="s">
        <v>217</v>
      </c>
      <c r="D75" s="218"/>
      <c r="E75" s="218"/>
      <c r="F75" s="218"/>
      <c r="G75" s="205"/>
      <c r="H75" s="129">
        <v>45.08120000000003</v>
      </c>
      <c r="I75" s="129">
        <v>4.925200000000005</v>
      </c>
      <c r="J75" s="129">
        <v>0</v>
      </c>
      <c r="K75" s="129">
        <v>0</v>
      </c>
    </row>
    <row r="76" spans="1:11" ht="12.75" customHeight="1">
      <c r="A76" s="220"/>
      <c r="B76" s="214" t="s">
        <v>218</v>
      </c>
      <c r="C76" s="214" t="s">
        <v>219</v>
      </c>
      <c r="D76" s="218"/>
      <c r="E76" s="205"/>
      <c r="F76" s="205"/>
      <c r="G76" s="205"/>
      <c r="H76" s="238"/>
      <c r="I76" s="238"/>
      <c r="J76" s="238"/>
      <c r="K76" s="238"/>
    </row>
    <row r="77" spans="1:11" ht="12.75" customHeight="1">
      <c r="A77" s="216"/>
      <c r="B77" s="205"/>
      <c r="C77" s="217" t="s">
        <v>214</v>
      </c>
      <c r="D77" s="205"/>
      <c r="E77" s="205"/>
      <c r="F77" s="205"/>
      <c r="G77" s="240"/>
      <c r="H77" s="27">
        <v>130.42641000000006</v>
      </c>
      <c r="I77" s="27">
        <v>5856.566599999998</v>
      </c>
      <c r="J77" s="27">
        <v>12.310560000000006</v>
      </c>
      <c r="K77" s="27">
        <v>522</v>
      </c>
    </row>
    <row r="78" spans="1:11" ht="12.75" customHeight="1">
      <c r="A78" s="216"/>
      <c r="B78" s="205"/>
      <c r="C78" s="217" t="s">
        <v>215</v>
      </c>
      <c r="D78" s="205"/>
      <c r="E78" s="205"/>
      <c r="F78" s="205"/>
      <c r="G78" s="205"/>
      <c r="H78" s="27">
        <v>0</v>
      </c>
      <c r="I78" s="27">
        <v>0</v>
      </c>
      <c r="J78" s="27">
        <v>0</v>
      </c>
      <c r="K78" s="27">
        <v>0</v>
      </c>
    </row>
    <row r="79" spans="1:11" ht="12.75" customHeight="1">
      <c r="A79" s="216"/>
      <c r="B79" s="205"/>
      <c r="C79" s="217" t="s">
        <v>216</v>
      </c>
      <c r="D79" s="205"/>
      <c r="E79" s="205"/>
      <c r="F79" s="205"/>
      <c r="G79" s="205"/>
      <c r="H79" s="27">
        <v>0</v>
      </c>
      <c r="I79" s="27">
        <v>0</v>
      </c>
      <c r="J79" s="27">
        <v>0</v>
      </c>
      <c r="K79" s="27">
        <v>0</v>
      </c>
    </row>
    <row r="80" spans="1:11" ht="12.75" customHeight="1">
      <c r="A80" s="216"/>
      <c r="B80" s="205"/>
      <c r="C80" s="217" t="s">
        <v>220</v>
      </c>
      <c r="D80" s="205"/>
      <c r="E80" s="205"/>
      <c r="F80" s="205"/>
      <c r="G80" s="205"/>
      <c r="H80" s="27">
        <v>756.051881726813</v>
      </c>
      <c r="I80" s="27">
        <v>7561.860200974765</v>
      </c>
      <c r="J80" s="27">
        <v>705.7157713831873</v>
      </c>
      <c r="K80" s="27">
        <v>2990</v>
      </c>
    </row>
    <row r="81" spans="1:11" ht="12.75" customHeight="1">
      <c r="A81" s="216"/>
      <c r="B81" s="205"/>
      <c r="C81" s="217" t="s">
        <v>221</v>
      </c>
      <c r="D81" s="205"/>
      <c r="E81" s="205"/>
      <c r="F81" s="205"/>
      <c r="G81" s="205"/>
      <c r="H81" s="241"/>
      <c r="I81" s="241"/>
      <c r="J81" s="215"/>
      <c r="K81" s="242"/>
    </row>
    <row r="82" spans="1:11" ht="12.75" customHeight="1">
      <c r="A82" s="216"/>
      <c r="B82" s="214" t="s">
        <v>222</v>
      </c>
      <c r="C82" s="204"/>
      <c r="D82" s="204"/>
      <c r="E82" s="204"/>
      <c r="F82" s="204"/>
      <c r="G82" s="204"/>
      <c r="H82" s="234">
        <f>+H72+H73+H74+H75-H77-H78-H79-H80</f>
        <v>-841.3970917268131</v>
      </c>
      <c r="I82" s="234">
        <v>-13413.501600974763</v>
      </c>
      <c r="J82" s="234">
        <v>-718.0263313831873</v>
      </c>
      <c r="K82" s="234">
        <f>SUM(K72:K75)-SUM(K77:K80)</f>
        <v>-3512</v>
      </c>
    </row>
    <row r="83" spans="1:11" ht="12.75" customHeight="1">
      <c r="A83" s="213" t="s">
        <v>132</v>
      </c>
      <c r="B83" s="214" t="s">
        <v>223</v>
      </c>
      <c r="C83" s="204"/>
      <c r="D83" s="204"/>
      <c r="E83" s="205"/>
      <c r="F83" s="205"/>
      <c r="G83" s="205"/>
      <c r="H83" s="243"/>
      <c r="I83" s="243"/>
      <c r="J83" s="243"/>
      <c r="K83" s="243"/>
    </row>
    <row r="84" spans="1:11" ht="12.75" customHeight="1">
      <c r="A84" s="216"/>
      <c r="B84" s="214" t="s">
        <v>224</v>
      </c>
      <c r="C84" s="214" t="s">
        <v>225</v>
      </c>
      <c r="D84" s="205"/>
      <c r="E84" s="205"/>
      <c r="F84" s="205"/>
      <c r="G84" s="205"/>
      <c r="H84" s="244"/>
      <c r="I84" s="244"/>
      <c r="J84" s="238"/>
      <c r="K84" s="238"/>
    </row>
    <row r="85" spans="1:11" ht="12.75" customHeight="1">
      <c r="A85" s="216"/>
      <c r="B85" s="205"/>
      <c r="C85" s="217" t="s">
        <v>226</v>
      </c>
      <c r="D85" s="205"/>
      <c r="E85" s="205"/>
      <c r="F85" s="205"/>
      <c r="G85" s="205"/>
      <c r="H85" s="27">
        <v>1038.6820000000005</v>
      </c>
      <c r="I85" s="27">
        <v>13438.474570642851</v>
      </c>
      <c r="J85" s="27">
        <v>-2456.468529999999</v>
      </c>
      <c r="K85" s="27">
        <f>3589+1579</f>
        <v>5168</v>
      </c>
    </row>
    <row r="86" spans="1:11" ht="12.75" customHeight="1">
      <c r="A86" s="216"/>
      <c r="B86" s="205"/>
      <c r="C86" s="217" t="s">
        <v>227</v>
      </c>
      <c r="D86" s="205"/>
      <c r="E86" s="205"/>
      <c r="F86" s="205"/>
      <c r="G86" s="205"/>
      <c r="H86" s="27">
        <v>4857.242378351184</v>
      </c>
      <c r="I86" s="27">
        <v>4372.968855016003</v>
      </c>
      <c r="J86" s="27">
        <v>4344.938992248001</v>
      </c>
      <c r="K86" s="27">
        <v>410</v>
      </c>
    </row>
    <row r="87" spans="1:11" ht="12.75" customHeight="1">
      <c r="A87" s="216"/>
      <c r="B87" s="205" t="s">
        <v>228</v>
      </c>
      <c r="C87" s="217"/>
      <c r="D87" s="205"/>
      <c r="E87" s="205"/>
      <c r="F87" s="205"/>
      <c r="G87" s="205"/>
      <c r="H87" s="245">
        <f>SUM(H85:H86)</f>
        <v>5895.924378351185</v>
      </c>
      <c r="I87" s="245">
        <v>17811.443425658854</v>
      </c>
      <c r="J87" s="245">
        <v>1888.4704622480021</v>
      </c>
      <c r="K87" s="43">
        <f>+K85+K86</f>
        <v>5578</v>
      </c>
    </row>
    <row r="88" spans="1:11" ht="12.75" customHeight="1">
      <c r="A88" s="216"/>
      <c r="B88" s="214" t="s">
        <v>229</v>
      </c>
      <c r="C88" s="214" t="s">
        <v>230</v>
      </c>
      <c r="D88" s="205"/>
      <c r="E88" s="205"/>
      <c r="F88" s="205"/>
      <c r="G88" s="205"/>
      <c r="H88" s="244"/>
      <c r="I88" s="244"/>
      <c r="J88" s="238"/>
      <c r="K88" s="238"/>
    </row>
    <row r="89" spans="1:11" ht="12.75" customHeight="1">
      <c r="A89" s="216"/>
      <c r="B89" s="205"/>
      <c r="C89" s="217" t="s">
        <v>231</v>
      </c>
      <c r="D89" s="205"/>
      <c r="E89" s="205"/>
      <c r="F89" s="205"/>
      <c r="G89" s="205"/>
      <c r="H89" s="27">
        <v>113</v>
      </c>
      <c r="I89" s="27">
        <v>535.6688100000003</v>
      </c>
      <c r="J89" s="27">
        <v>11.094838350000007</v>
      </c>
      <c r="K89" s="27">
        <v>5</v>
      </c>
    </row>
    <row r="90" spans="1:11" ht="12.75" customHeight="1">
      <c r="A90" s="216"/>
      <c r="B90" s="205"/>
      <c r="C90" s="217" t="s">
        <v>232</v>
      </c>
      <c r="D90" s="205"/>
      <c r="E90" s="205"/>
      <c r="F90" s="205"/>
      <c r="G90" s="205"/>
      <c r="H90" s="27">
        <v>23</v>
      </c>
      <c r="I90" s="27">
        <v>600.7934000000005</v>
      </c>
      <c r="J90" s="27">
        <v>6.621000000000004</v>
      </c>
      <c r="K90" s="27">
        <v>0</v>
      </c>
    </row>
    <row r="91" spans="1:11" ht="12.75" customHeight="1">
      <c r="A91" s="216"/>
      <c r="B91" s="205"/>
      <c r="C91" s="217" t="s">
        <v>227</v>
      </c>
      <c r="D91" s="205"/>
      <c r="E91" s="205"/>
      <c r="F91" s="205"/>
      <c r="G91" s="205"/>
      <c r="H91" s="27">
        <f>4852</f>
        <v>4852</v>
      </c>
      <c r="I91" s="27">
        <v>58901.52382092218</v>
      </c>
      <c r="J91" s="27">
        <v>932.2990626620019</v>
      </c>
      <c r="K91" s="27">
        <v>7395</v>
      </c>
    </row>
    <row r="92" spans="1:11" ht="12.75" customHeight="1">
      <c r="A92" s="216"/>
      <c r="B92" s="205" t="s">
        <v>233</v>
      </c>
      <c r="C92" s="217"/>
      <c r="D92" s="205"/>
      <c r="E92" s="205"/>
      <c r="F92" s="205"/>
      <c r="G92" s="205"/>
      <c r="H92" s="43">
        <f>SUM(H89:H91)</f>
        <v>4988</v>
      </c>
      <c r="I92" s="43">
        <v>60037.98603092218</v>
      </c>
      <c r="J92" s="43">
        <v>950.0149010120019</v>
      </c>
      <c r="K92" s="43">
        <f>+K89+K90+K91</f>
        <v>7400</v>
      </c>
    </row>
    <row r="93" spans="1:11" ht="12.75" customHeight="1">
      <c r="A93" s="216"/>
      <c r="B93" s="214" t="s">
        <v>234</v>
      </c>
      <c r="C93" s="205"/>
      <c r="D93" s="205"/>
      <c r="E93" s="205"/>
      <c r="F93" s="205"/>
      <c r="G93" s="205"/>
      <c r="H93" s="234">
        <f>+H87-H92</f>
        <v>907.9243783511847</v>
      </c>
      <c r="I93" s="234">
        <v>-42226.54260526333</v>
      </c>
      <c r="J93" s="234">
        <v>938.4555612360002</v>
      </c>
      <c r="K93" s="234">
        <f>+K87-K92</f>
        <v>-1822</v>
      </c>
    </row>
    <row r="94" spans="1:11" ht="12.75" customHeight="1">
      <c r="A94" s="216"/>
      <c r="B94" s="217"/>
      <c r="C94" s="205"/>
      <c r="D94" s="205"/>
      <c r="E94" s="205"/>
      <c r="F94" s="205"/>
      <c r="G94" s="205"/>
      <c r="H94" s="221"/>
      <c r="I94" s="221"/>
      <c r="J94" s="221"/>
      <c r="K94" s="221"/>
    </row>
    <row r="95" spans="1:11" ht="12.75" customHeight="1">
      <c r="A95" s="216"/>
      <c r="B95" s="214" t="s">
        <v>235</v>
      </c>
      <c r="C95" s="205"/>
      <c r="D95" s="205"/>
      <c r="E95" s="205"/>
      <c r="F95" s="205"/>
      <c r="G95" s="205"/>
      <c r="H95" s="234">
        <f>+H36+H69+H82+H93</f>
        <v>24502.676600275725</v>
      </c>
      <c r="I95" s="234">
        <v>-124925.61786588027</v>
      </c>
      <c r="J95" s="234">
        <v>-4874.777381515704</v>
      </c>
      <c r="K95" s="234">
        <f>+K93+K82+K69+K36</f>
        <v>-6373</v>
      </c>
    </row>
    <row r="96" spans="1:11" ht="13.5" customHeight="1">
      <c r="A96" s="216"/>
      <c r="B96" s="214" t="s">
        <v>236</v>
      </c>
      <c r="C96" s="214" t="s">
        <v>237</v>
      </c>
      <c r="D96" s="204"/>
      <c r="E96" s="205"/>
      <c r="F96" s="205"/>
      <c r="G96" s="205"/>
      <c r="H96" s="27">
        <f>7970.11655458664+2</f>
        <v>7972.11655458664</v>
      </c>
      <c r="I96" s="27">
        <v>13171.688140216447</v>
      </c>
      <c r="J96" s="27">
        <v>3527.000231671054</v>
      </c>
      <c r="K96" s="27">
        <f>6919+1</f>
        <v>6920</v>
      </c>
    </row>
    <row r="97" spans="1:11" ht="13.5" customHeight="1">
      <c r="A97" s="216"/>
      <c r="B97" s="214" t="s">
        <v>238</v>
      </c>
      <c r="C97" s="214" t="s">
        <v>239</v>
      </c>
      <c r="D97" s="205"/>
      <c r="E97" s="205"/>
      <c r="F97" s="205"/>
      <c r="G97" s="205"/>
      <c r="H97" s="234">
        <f>+H95-H96</f>
        <v>16530.560045689086</v>
      </c>
      <c r="I97" s="234">
        <v>-138097.3060060967</v>
      </c>
      <c r="J97" s="234">
        <v>-8401.777613186758</v>
      </c>
      <c r="K97" s="234">
        <f>+K95-K96</f>
        <v>-13293</v>
      </c>
    </row>
    <row r="98" spans="1:11" ht="13.5" customHeight="1">
      <c r="A98" s="216"/>
      <c r="B98" s="205"/>
      <c r="C98" s="214" t="s">
        <v>240</v>
      </c>
      <c r="D98" s="205"/>
      <c r="E98" s="205"/>
      <c r="F98" s="205"/>
      <c r="G98" s="205"/>
      <c r="H98" s="27">
        <v>250</v>
      </c>
      <c r="I98" s="27">
        <v>345.7467967725054</v>
      </c>
      <c r="J98" s="27">
        <v>26.002756019987295</v>
      </c>
      <c r="K98" s="27">
        <v>301</v>
      </c>
    </row>
    <row r="99" spans="1:11" ht="13.5" customHeight="1">
      <c r="A99" s="230"/>
      <c r="B99" s="231" t="s">
        <v>241</v>
      </c>
      <c r="C99" s="231" t="s">
        <v>242</v>
      </c>
      <c r="D99" s="69"/>
      <c r="E99" s="69"/>
      <c r="F99" s="69"/>
      <c r="G99" s="69"/>
      <c r="H99" s="234">
        <f>+H97-H98</f>
        <v>16280.560045689086</v>
      </c>
      <c r="I99" s="234">
        <v>-138443.0528028692</v>
      </c>
      <c r="J99" s="234">
        <v>-8427.780369206745</v>
      </c>
      <c r="K99" s="234">
        <f>+K97-K98</f>
        <v>-13594</v>
      </c>
    </row>
    <row r="100" spans="1:11" ht="13.5" customHeight="1">
      <c r="A100" s="9"/>
      <c r="B100" s="9"/>
      <c r="C100" s="9"/>
      <c r="D100" s="9"/>
      <c r="E100" s="9"/>
      <c r="F100" s="9"/>
      <c r="G100" s="9"/>
      <c r="H100" s="246"/>
      <c r="I100" s="247"/>
      <c r="J100" s="203"/>
      <c r="K100" s="246"/>
    </row>
    <row r="101" spans="8:11" ht="12">
      <c r="H101" s="248"/>
      <c r="I101" s="248"/>
      <c r="J101" s="248"/>
      <c r="K101" s="248"/>
    </row>
    <row r="102" spans="1:11" ht="12">
      <c r="A102" s="249"/>
      <c r="B102" s="249"/>
      <c r="C102" s="249"/>
      <c r="D102" s="249"/>
      <c r="E102" s="249"/>
      <c r="F102" s="249"/>
      <c r="G102" s="250"/>
      <c r="H102" s="251"/>
      <c r="I102" s="251"/>
      <c r="J102" s="251"/>
      <c r="K102" s="251"/>
    </row>
    <row r="103" spans="8:11" ht="12">
      <c r="H103" s="251"/>
      <c r="I103" s="251"/>
      <c r="J103" s="251"/>
      <c r="K103" s="251"/>
    </row>
  </sheetData>
  <sheetProtection selectLockedCells="1" selectUnlockedCells="1"/>
  <mergeCells count="2">
    <mergeCell ref="A4:G4"/>
    <mergeCell ref="A37:G37"/>
  </mergeCells>
  <printOptions/>
  <pageMargins left="0.25" right="0.22013888888888888" top="0.6298611111111111" bottom="0.5597222222222222" header="0.25" footer="0.5097222222222222"/>
  <pageSetup fitToHeight="0" fitToWidth="1" horizontalDpi="300" verticalDpi="300" orientation="portrait" paperSize="9"/>
  <headerFooter alignWithMargins="0">
    <oddHeader>&amp;RGruppo Piaggio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252" customWidth="1"/>
    <col min="2" max="2" width="13.140625" style="253" customWidth="1"/>
    <col min="3" max="3" width="11.140625" style="253" customWidth="1"/>
    <col min="4" max="4" width="1.1484375" style="253" customWidth="1"/>
    <col min="5" max="5" width="12.7109375" style="253" customWidth="1"/>
    <col min="6" max="6" width="11.00390625" style="252" customWidth="1"/>
    <col min="7" max="16384" width="9.140625" style="252" customWidth="1"/>
  </cols>
  <sheetData>
    <row r="1" spans="1:6" s="256" customFormat="1" ht="12">
      <c r="A1" s="254" t="s">
        <v>243</v>
      </c>
      <c r="B1" s="255"/>
      <c r="C1" s="255"/>
      <c r="D1" s="255"/>
      <c r="E1" s="255"/>
      <c r="F1" s="255"/>
    </row>
    <row r="2" spans="1:6" s="256" customFormat="1" ht="12">
      <c r="A2" s="257"/>
      <c r="B2" s="255"/>
      <c r="C2" s="255"/>
      <c r="D2" s="255"/>
      <c r="E2" s="255"/>
      <c r="F2" s="255"/>
    </row>
    <row r="3" spans="1:6" s="256" customFormat="1" ht="13.5" customHeight="1">
      <c r="A3" s="257"/>
      <c r="B3" s="258" t="s">
        <v>244</v>
      </c>
      <c r="C3" s="258"/>
      <c r="D3" s="259"/>
      <c r="E3" s="258" t="s">
        <v>245</v>
      </c>
      <c r="F3" s="258"/>
    </row>
    <row r="4" spans="1:6" ht="41.25" customHeight="1">
      <c r="A4" s="260" t="s">
        <v>246</v>
      </c>
      <c r="B4" s="261" t="s">
        <v>247</v>
      </c>
      <c r="C4" s="261" t="s">
        <v>248</v>
      </c>
      <c r="D4" s="262"/>
      <c r="E4" s="261" t="s">
        <v>247</v>
      </c>
      <c r="F4" s="261" t="s">
        <v>248</v>
      </c>
    </row>
    <row r="5" spans="1:6" ht="9.75" customHeight="1">
      <c r="A5" s="263"/>
      <c r="B5" s="262"/>
      <c r="C5" s="262"/>
      <c r="D5" s="262"/>
      <c r="E5" s="262"/>
      <c r="F5" s="262"/>
    </row>
    <row r="6" spans="1:6" ht="12">
      <c r="A6" s="229" t="s">
        <v>249</v>
      </c>
      <c r="B6" s="264"/>
      <c r="C6" s="264"/>
      <c r="D6" s="264"/>
      <c r="E6" s="264"/>
      <c r="F6" s="264"/>
    </row>
    <row r="7" spans="1:6" ht="12">
      <c r="A7" s="257"/>
      <c r="B7" s="264"/>
      <c r="C7" s="264"/>
      <c r="D7" s="264"/>
      <c r="E7" s="264"/>
      <c r="F7" s="264"/>
    </row>
    <row r="8" spans="1:6" ht="12">
      <c r="A8" s="229" t="s">
        <v>250</v>
      </c>
      <c r="B8" s="264"/>
      <c r="C8" s="264"/>
      <c r="D8" s="264"/>
      <c r="E8" s="264"/>
      <c r="F8" s="264"/>
    </row>
    <row r="9" spans="1:5" s="252" customFormat="1" ht="12">
      <c r="A9" s="200" t="s">
        <v>251</v>
      </c>
      <c r="B9" s="252">
        <v>649967</v>
      </c>
      <c r="D9" s="265"/>
      <c r="E9" s="252">
        <v>652622</v>
      </c>
    </row>
    <row r="10" spans="1:5" s="252" customFormat="1" ht="12">
      <c r="A10" s="200" t="s">
        <v>252</v>
      </c>
      <c r="B10" s="252">
        <v>251765</v>
      </c>
      <c r="D10" s="265"/>
      <c r="E10" s="252">
        <v>256759</v>
      </c>
    </row>
    <row r="11" spans="1:4" s="252" customFormat="1" ht="12">
      <c r="A11" s="200" t="s">
        <v>253</v>
      </c>
      <c r="D11" s="265"/>
    </row>
    <row r="12" spans="1:5" s="252" customFormat="1" ht="12">
      <c r="A12" s="200" t="s">
        <v>254</v>
      </c>
      <c r="B12" s="252">
        <v>194</v>
      </c>
      <c r="D12" s="265"/>
      <c r="E12" s="252">
        <v>194</v>
      </c>
    </row>
    <row r="13" spans="1:5" s="252" customFormat="1" ht="12">
      <c r="A13" s="200" t="s">
        <v>255</v>
      </c>
      <c r="B13" s="252">
        <f>166+168</f>
        <v>334</v>
      </c>
      <c r="D13" s="265"/>
      <c r="E13" s="252">
        <f>168+166</f>
        <v>334</v>
      </c>
    </row>
    <row r="14" spans="1:5" s="252" customFormat="1" ht="12">
      <c r="A14" s="200" t="s">
        <v>256</v>
      </c>
      <c r="B14" s="252">
        <v>968</v>
      </c>
      <c r="D14" s="265"/>
      <c r="E14" s="252">
        <v>967</v>
      </c>
    </row>
    <row r="15" spans="1:5" s="252" customFormat="1" ht="12">
      <c r="A15" s="200" t="s">
        <v>257</v>
      </c>
      <c r="B15" s="252">
        <f>43874+847</f>
        <v>44721</v>
      </c>
      <c r="D15" s="265"/>
      <c r="E15" s="252">
        <f>45450+844</f>
        <v>46294</v>
      </c>
    </row>
    <row r="16" spans="1:4" s="252" customFormat="1" ht="12">
      <c r="A16" s="200" t="s">
        <v>258</v>
      </c>
      <c r="D16" s="265"/>
    </row>
    <row r="17" spans="1:6" ht="12">
      <c r="A17" s="200" t="s">
        <v>259</v>
      </c>
      <c r="B17" s="252">
        <v>12867</v>
      </c>
      <c r="C17" s="252">
        <v>444</v>
      </c>
      <c r="D17" s="265"/>
      <c r="E17" s="252">
        <v>12655</v>
      </c>
      <c r="F17" s="252">
        <v>443</v>
      </c>
    </row>
    <row r="18" spans="1:6" ht="12">
      <c r="A18" s="266" t="s">
        <v>260</v>
      </c>
      <c r="B18" s="267">
        <f>SUM(B9:B17)</f>
        <v>960816</v>
      </c>
      <c r="C18" s="267"/>
      <c r="D18" s="268"/>
      <c r="E18" s="267">
        <f>SUM(E9:E17)</f>
        <v>969825</v>
      </c>
      <c r="F18" s="267"/>
    </row>
    <row r="19" s="252" customFormat="1" ht="11.25" customHeight="1">
      <c r="D19" s="265"/>
    </row>
    <row r="20" spans="1:6" ht="12">
      <c r="A20" s="266" t="s">
        <v>261</v>
      </c>
      <c r="B20" s="269"/>
      <c r="C20" s="269"/>
      <c r="D20" s="270"/>
      <c r="E20" s="269"/>
      <c r="F20" s="269"/>
    </row>
    <row r="21" s="252" customFormat="1" ht="9.75" customHeight="1">
      <c r="D21" s="265"/>
    </row>
    <row r="22" spans="1:4" s="252" customFormat="1" ht="13.5" customHeight="1">
      <c r="A22" s="229" t="s">
        <v>262</v>
      </c>
      <c r="D22" s="265"/>
    </row>
    <row r="23" spans="1:6" ht="12">
      <c r="A23" s="200" t="s">
        <v>263</v>
      </c>
      <c r="B23" s="252">
        <v>185310</v>
      </c>
      <c r="C23" s="252">
        <f>2247+65</f>
        <v>2312</v>
      </c>
      <c r="D23" s="265"/>
      <c r="E23" s="252">
        <v>90421</v>
      </c>
      <c r="F23" s="252">
        <v>2210</v>
      </c>
    </row>
    <row r="24" spans="1:6" ht="12">
      <c r="A24" s="200" t="s">
        <v>259</v>
      </c>
      <c r="B24" s="252">
        <v>20249</v>
      </c>
      <c r="C24" s="252">
        <f>5797+38+25</f>
        <v>5860</v>
      </c>
      <c r="D24" s="265"/>
      <c r="E24" s="252">
        <v>23300</v>
      </c>
      <c r="F24" s="252">
        <v>5983</v>
      </c>
    </row>
    <row r="25" spans="1:5" s="252" customFormat="1" ht="12">
      <c r="A25" s="200" t="s">
        <v>264</v>
      </c>
      <c r="B25" s="252">
        <v>31390</v>
      </c>
      <c r="D25" s="265"/>
      <c r="E25" s="252">
        <v>44200</v>
      </c>
    </row>
    <row r="26" spans="1:5" s="252" customFormat="1" ht="12">
      <c r="A26" s="200" t="s">
        <v>265</v>
      </c>
      <c r="B26" s="252">
        <v>257614</v>
      </c>
      <c r="D26" s="265"/>
      <c r="E26" s="252">
        <v>240066</v>
      </c>
    </row>
    <row r="27" spans="1:5" s="252" customFormat="1" ht="15.75" customHeight="1">
      <c r="A27" s="200" t="s">
        <v>255</v>
      </c>
      <c r="B27" s="252">
        <v>22449</v>
      </c>
      <c r="D27" s="265"/>
      <c r="E27" s="252">
        <v>23051</v>
      </c>
    </row>
    <row r="28" spans="1:5" s="252" customFormat="1" ht="12">
      <c r="A28" s="200" t="s">
        <v>266</v>
      </c>
      <c r="B28" s="252">
        <v>128965</v>
      </c>
      <c r="D28" s="265"/>
      <c r="E28" s="252">
        <v>154859</v>
      </c>
    </row>
    <row r="29" spans="1:6" ht="12">
      <c r="A29" s="269" t="s">
        <v>267</v>
      </c>
      <c r="B29" s="269">
        <f>SUM(B23:B28)</f>
        <v>645977</v>
      </c>
      <c r="C29" s="269"/>
      <c r="D29" s="270"/>
      <c r="E29" s="269">
        <f>SUM(E23:E28)</f>
        <v>575897</v>
      </c>
      <c r="F29" s="269"/>
    </row>
    <row r="30" s="252" customFormat="1" ht="10.5" customHeight="1">
      <c r="D30" s="265"/>
    </row>
    <row r="31" spans="1:6" ht="12">
      <c r="A31" s="271" t="s">
        <v>268</v>
      </c>
      <c r="B31" s="271">
        <f>+B29+B18</f>
        <v>1606793</v>
      </c>
      <c r="C31" s="271"/>
      <c r="D31" s="270"/>
      <c r="E31" s="271">
        <f>+E29+E18</f>
        <v>1545722</v>
      </c>
      <c r="F31" s="271"/>
    </row>
    <row r="32" s="252" customFormat="1" ht="8.25" customHeight="1">
      <c r="D32" s="265"/>
    </row>
    <row r="33" s="252" customFormat="1" ht="12">
      <c r="D33" s="265"/>
    </row>
    <row r="34" spans="1:5" ht="12">
      <c r="A34" s="272" t="s">
        <v>269</v>
      </c>
      <c r="B34" s="272">
        <f>+B31-LIABILITIES!B31</f>
        <v>0</v>
      </c>
      <c r="C34" s="272"/>
      <c r="D34" s="273"/>
      <c r="E34" s="272">
        <f>+E31-LIABILITIES!E31</f>
        <v>0</v>
      </c>
    </row>
    <row r="35" s="252" customFormat="1" ht="12">
      <c r="D35" s="265"/>
    </row>
    <row r="36" s="252" customFormat="1" ht="12"/>
    <row r="37" s="252" customFormat="1" ht="12"/>
    <row r="38" s="252" customFormat="1" ht="12"/>
    <row r="39" s="252" customFormat="1" ht="12"/>
    <row r="40" s="252" customFormat="1" ht="12"/>
    <row r="41" s="252" customFormat="1" ht="12"/>
    <row r="42" s="252" customFormat="1" ht="12"/>
    <row r="43" s="252" customFormat="1" ht="12"/>
    <row r="44" s="252" customFormat="1" ht="12"/>
    <row r="45" s="252" customFormat="1" ht="12"/>
    <row r="46" s="252" customFormat="1" ht="12"/>
    <row r="47" s="252" customFormat="1" ht="12"/>
    <row r="48" s="252" customFormat="1" ht="12"/>
    <row r="49" s="252" customFormat="1" ht="12"/>
    <row r="50" s="252" customFormat="1" ht="12"/>
    <row r="51" s="252" customFormat="1" ht="12"/>
    <row r="52" s="252" customFormat="1" ht="12"/>
    <row r="53" s="252" customFormat="1" ht="12"/>
    <row r="54" s="252" customFormat="1" ht="12"/>
    <row r="55" s="252" customFormat="1" ht="12"/>
    <row r="56" s="252" customFormat="1" ht="12"/>
    <row r="57" s="252" customFormat="1" ht="12"/>
    <row r="58" s="252" customFormat="1" ht="12"/>
    <row r="59" s="252" customFormat="1" ht="12"/>
    <row r="60" s="252" customFormat="1" ht="12"/>
    <row r="61" s="252" customFormat="1" ht="12"/>
    <row r="62" s="252" customFormat="1" ht="12"/>
    <row r="63" s="252" customFormat="1" ht="12"/>
    <row r="64" s="252" customFormat="1" ht="12"/>
    <row r="65" s="252" customFormat="1" ht="12"/>
    <row r="66" s="252" customFormat="1" ht="12"/>
    <row r="67" s="252" customFormat="1" ht="12"/>
    <row r="68" s="252" customFormat="1" ht="12"/>
    <row r="69" s="252" customFormat="1" ht="12"/>
    <row r="70" s="252" customFormat="1" ht="12"/>
    <row r="71" s="252" customFormat="1" ht="12"/>
    <row r="72" s="252" customFormat="1" ht="12"/>
    <row r="73" s="252" customFormat="1" ht="12"/>
    <row r="74" s="252" customFormat="1" ht="12"/>
    <row r="75" s="252" customFormat="1" ht="12"/>
    <row r="76" s="252" customFormat="1" ht="12"/>
    <row r="77" s="252" customFormat="1" ht="12"/>
    <row r="78" s="252" customFormat="1" ht="12"/>
    <row r="79" s="252" customFormat="1" ht="12"/>
    <row r="80" s="252" customFormat="1" ht="12"/>
    <row r="81" s="252" customFormat="1" ht="12"/>
    <row r="82" s="252" customFormat="1" ht="12"/>
    <row r="83" s="252" customFormat="1" ht="12"/>
    <row r="84" s="252" customFormat="1" ht="12"/>
    <row r="85" s="252" customFormat="1" ht="12"/>
    <row r="86" s="252" customFormat="1" ht="12"/>
    <row r="87" s="252" customFormat="1" ht="12"/>
    <row r="88" s="252" customFormat="1" ht="12"/>
    <row r="89" s="252" customFormat="1" ht="12"/>
    <row r="90" s="252" customFormat="1" ht="12"/>
    <row r="91" s="252" customFormat="1" ht="12"/>
    <row r="92" s="252" customFormat="1" ht="12"/>
    <row r="93" s="252" customFormat="1" ht="12"/>
    <row r="94" s="252" customFormat="1" ht="12"/>
    <row r="95" s="252" customFormat="1" ht="12"/>
    <row r="96" s="252" customFormat="1" ht="12"/>
    <row r="97" s="252" customFormat="1" ht="12"/>
    <row r="98" s="252" customFormat="1" ht="12"/>
    <row r="99" s="252" customFormat="1" ht="12"/>
    <row r="100" s="252" customFormat="1" ht="12"/>
    <row r="101" s="252" customFormat="1" ht="12"/>
    <row r="102" s="252" customFormat="1" ht="12"/>
    <row r="103" s="252" customFormat="1" ht="12"/>
    <row r="104" s="252" customFormat="1" ht="12"/>
    <row r="105" s="252" customFormat="1" ht="12"/>
    <row r="106" s="252" customFormat="1" ht="12"/>
    <row r="107" s="252" customFormat="1" ht="12"/>
    <row r="108" s="252" customFormat="1" ht="12"/>
    <row r="109" s="252" customFormat="1" ht="12"/>
    <row r="110" s="252" customFormat="1" ht="12"/>
    <row r="111" s="252" customFormat="1" ht="12"/>
    <row r="112" s="252" customFormat="1" ht="12"/>
    <row r="113" s="252" customFormat="1" ht="12"/>
    <row r="114" s="252" customFormat="1" ht="12"/>
    <row r="115" s="252" customFormat="1" ht="12"/>
    <row r="116" s="252" customFormat="1" ht="12"/>
    <row r="117" s="252" customFormat="1" ht="12"/>
    <row r="118" s="252" customFormat="1" ht="12"/>
    <row r="119" s="252" customFormat="1" ht="12"/>
    <row r="120" s="252" customFormat="1" ht="12"/>
    <row r="121" s="252" customFormat="1" ht="12"/>
    <row r="122" s="252" customFormat="1" ht="12"/>
    <row r="123" s="252" customFormat="1" ht="12"/>
    <row r="124" s="252" customFormat="1" ht="12"/>
    <row r="125" s="252" customFormat="1" ht="12"/>
    <row r="126" s="252" customFormat="1" ht="12"/>
    <row r="127" s="252" customFormat="1" ht="12"/>
    <row r="128" s="252" customFormat="1" ht="12"/>
    <row r="129" s="252" customFormat="1" ht="12"/>
    <row r="130" s="252" customFormat="1" ht="12"/>
    <row r="131" s="252" customFormat="1" ht="12"/>
    <row r="132" s="252" customFormat="1" ht="12"/>
    <row r="133" s="252" customFormat="1" ht="12"/>
    <row r="134" s="252" customFormat="1" ht="12"/>
    <row r="135" s="252" customFormat="1" ht="12"/>
    <row r="136" s="252" customFormat="1" ht="12"/>
    <row r="137" s="252" customFormat="1" ht="12"/>
    <row r="138" s="252" customFormat="1" ht="12"/>
    <row r="139" s="252" customFormat="1" ht="12"/>
    <row r="140" s="252" customFormat="1" ht="12"/>
    <row r="141" s="252" customFormat="1" ht="12"/>
    <row r="142" s="252" customFormat="1" ht="12"/>
    <row r="143" s="252" customFormat="1" ht="12"/>
    <row r="144" s="252" customFormat="1" ht="12"/>
    <row r="145" s="252" customFormat="1" ht="12"/>
    <row r="146" s="252" customFormat="1" ht="12"/>
    <row r="147" s="252" customFormat="1" ht="12"/>
    <row r="148" s="252" customFormat="1" ht="12"/>
    <row r="149" s="252" customFormat="1" ht="12"/>
    <row r="150" s="252" customFormat="1" ht="12"/>
    <row r="151" s="252" customFormat="1" ht="12"/>
    <row r="152" s="252" customFormat="1" ht="12"/>
    <row r="153" s="252" customFormat="1" ht="12"/>
    <row r="154" s="252" customFormat="1" ht="12"/>
    <row r="155" s="252" customFormat="1" ht="12"/>
    <row r="156" s="252" customFormat="1" ht="12"/>
    <row r="157" s="252" customFormat="1" ht="12"/>
    <row r="158" s="252" customFormat="1" ht="12"/>
    <row r="159" s="252" customFormat="1" ht="12"/>
    <row r="160" s="252" customFormat="1" ht="12"/>
    <row r="161" s="252" customFormat="1" ht="12"/>
    <row r="162" s="252" customFormat="1" ht="12"/>
  </sheetData>
  <sheetProtection selectLockedCells="1" selectUnlockedCells="1"/>
  <mergeCells count="2">
    <mergeCell ref="B3:C3"/>
    <mergeCell ref="E3:F3"/>
  </mergeCells>
  <printOptions/>
  <pageMargins left="0.5902777777777778" right="0.5902777777777778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workbookViewId="0" topLeftCell="A1">
      <selection activeCell="A38" sqref="A38"/>
    </sheetView>
  </sheetViews>
  <sheetFormatPr defaultColWidth="9.140625" defaultRowHeight="12.75"/>
  <cols>
    <col min="1" max="1" width="41.57421875" style="274" customWidth="1"/>
    <col min="2" max="2" width="11.00390625" style="275" customWidth="1"/>
    <col min="3" max="3" width="11.57421875" style="275" customWidth="1"/>
    <col min="4" max="4" width="2.140625" style="276" customWidth="1"/>
    <col min="5" max="5" width="10.421875" style="275" customWidth="1"/>
    <col min="6" max="6" width="11.28125" style="277" customWidth="1"/>
    <col min="7" max="16384" width="9.140625" style="277" customWidth="1"/>
  </cols>
  <sheetData>
    <row r="1" spans="1:6" s="256" customFormat="1" ht="12">
      <c r="A1" s="254" t="s">
        <v>243</v>
      </c>
      <c r="B1" s="255"/>
      <c r="C1" s="255"/>
      <c r="D1" s="255"/>
      <c r="E1" s="255"/>
      <c r="F1" s="255"/>
    </row>
    <row r="2" spans="1:6" s="256" customFormat="1" ht="12">
      <c r="A2" s="257"/>
      <c r="B2" s="255"/>
      <c r="C2" s="255"/>
      <c r="D2" s="255"/>
      <c r="E2" s="255"/>
      <c r="F2" s="255"/>
    </row>
    <row r="3" spans="1:6" s="256" customFormat="1" ht="12.75" customHeight="1">
      <c r="A3" s="257"/>
      <c r="B3" s="258" t="s">
        <v>244</v>
      </c>
      <c r="C3" s="258"/>
      <c r="D3" s="259"/>
      <c r="E3" s="258" t="s">
        <v>245</v>
      </c>
      <c r="F3" s="258"/>
    </row>
    <row r="4" spans="1:6" ht="38.25" customHeight="1">
      <c r="A4" s="260" t="s">
        <v>246</v>
      </c>
      <c r="B4" s="261" t="s">
        <v>247</v>
      </c>
      <c r="C4" s="261" t="s">
        <v>248</v>
      </c>
      <c r="D4" s="262"/>
      <c r="E4" s="261" t="s">
        <v>247</v>
      </c>
      <c r="F4" s="261" t="s">
        <v>248</v>
      </c>
    </row>
    <row r="5" spans="1:6" ht="8.25" customHeight="1">
      <c r="A5" s="252"/>
      <c r="B5" s="252"/>
      <c r="C5" s="252"/>
      <c r="D5" s="265"/>
      <c r="E5" s="252"/>
      <c r="F5" s="252"/>
    </row>
    <row r="6" spans="1:6" ht="16.5" customHeight="1">
      <c r="A6" s="229" t="s">
        <v>270</v>
      </c>
      <c r="B6" s="252"/>
      <c r="C6" s="252"/>
      <c r="D6" s="265"/>
      <c r="E6" s="252"/>
      <c r="F6" s="252"/>
    </row>
    <row r="7" spans="1:6" ht="8.25" customHeight="1">
      <c r="A7" s="252"/>
      <c r="B7" s="252"/>
      <c r="C7" s="252"/>
      <c r="D7" s="265"/>
      <c r="E7" s="252"/>
      <c r="F7" s="252"/>
    </row>
    <row r="8" spans="1:6" ht="16.5" customHeight="1">
      <c r="A8" s="229" t="s">
        <v>271</v>
      </c>
      <c r="B8" s="252"/>
      <c r="C8" s="252"/>
      <c r="D8" s="265"/>
      <c r="E8" s="252"/>
      <c r="F8" s="252"/>
    </row>
    <row r="9" spans="1:7" ht="23.25">
      <c r="A9" s="278" t="s">
        <v>272</v>
      </c>
      <c r="B9" s="252">
        <v>440576</v>
      </c>
      <c r="C9" s="252"/>
      <c r="D9" s="265"/>
      <c r="E9" s="252">
        <v>441277</v>
      </c>
      <c r="F9" s="252"/>
      <c r="G9" s="252"/>
    </row>
    <row r="10" spans="1:7" ht="23.25">
      <c r="A10" s="278" t="s">
        <v>273</v>
      </c>
      <c r="B10" s="252">
        <v>1644</v>
      </c>
      <c r="C10" s="252"/>
      <c r="D10" s="265"/>
      <c r="E10" s="252">
        <v>1613</v>
      </c>
      <c r="F10" s="252"/>
      <c r="G10" s="252"/>
    </row>
    <row r="11" spans="1:6" ht="12">
      <c r="A11" s="266" t="s">
        <v>274</v>
      </c>
      <c r="B11" s="269">
        <f>+B9+B10</f>
        <v>442220</v>
      </c>
      <c r="C11" s="269"/>
      <c r="D11" s="270"/>
      <c r="E11" s="269">
        <f>+E9+E10</f>
        <v>442890</v>
      </c>
      <c r="F11" s="269"/>
    </row>
    <row r="12" spans="1:6" ht="8.25" customHeight="1">
      <c r="A12" s="257"/>
      <c r="B12" s="270"/>
      <c r="C12" s="270"/>
      <c r="D12" s="270"/>
      <c r="E12" s="270"/>
      <c r="F12" s="270"/>
    </row>
    <row r="13" spans="1:6" ht="14.25" customHeight="1">
      <c r="A13" s="229" t="s">
        <v>275</v>
      </c>
      <c r="B13" s="270"/>
      <c r="C13" s="270"/>
      <c r="D13" s="270"/>
      <c r="E13" s="270"/>
      <c r="F13" s="270"/>
    </row>
    <row r="14" spans="1:7" ht="12">
      <c r="A14" s="200" t="s">
        <v>276</v>
      </c>
      <c r="B14" s="265">
        <v>323590</v>
      </c>
      <c r="C14" s="265">
        <v>2900</v>
      </c>
      <c r="D14" s="265"/>
      <c r="E14" s="265">
        <v>371048</v>
      </c>
      <c r="F14" s="265">
        <v>2900</v>
      </c>
      <c r="G14" s="265"/>
    </row>
    <row r="15" spans="1:6" ht="12">
      <c r="A15" s="200" t="s">
        <v>277</v>
      </c>
      <c r="B15" s="252">
        <v>235</v>
      </c>
      <c r="C15" s="252"/>
      <c r="D15" s="265"/>
      <c r="E15" s="252">
        <v>88</v>
      </c>
      <c r="F15" s="252"/>
    </row>
    <row r="16" spans="1:6" ht="12">
      <c r="A16" s="200" t="s">
        <v>278</v>
      </c>
      <c r="B16" s="265">
        <f>14037+155</f>
        <v>14192</v>
      </c>
      <c r="C16" s="265"/>
      <c r="D16" s="265"/>
      <c r="E16" s="265">
        <f>16838+155</f>
        <v>16993</v>
      </c>
      <c r="F16" s="265"/>
    </row>
    <row r="17" spans="1:6" ht="12">
      <c r="A17" s="279" t="s">
        <v>279</v>
      </c>
      <c r="B17" s="265">
        <f>30001-155</f>
        <v>29846</v>
      </c>
      <c r="C17" s="265"/>
      <c r="D17" s="265"/>
      <c r="E17" s="265">
        <f>32493-155</f>
        <v>32338</v>
      </c>
      <c r="F17" s="265"/>
    </row>
    <row r="18" spans="1:6" ht="12">
      <c r="A18" s="200" t="s">
        <v>280</v>
      </c>
      <c r="B18" s="280">
        <v>55113</v>
      </c>
      <c r="C18" s="280"/>
      <c r="D18" s="280"/>
      <c r="E18" s="280">
        <v>58636</v>
      </c>
      <c r="F18" s="280"/>
    </row>
    <row r="19" spans="1:6" ht="12">
      <c r="A19" s="200" t="s">
        <v>281</v>
      </c>
      <c r="B19" s="252">
        <v>2501</v>
      </c>
      <c r="C19" s="252"/>
      <c r="D19" s="265"/>
      <c r="E19" s="252">
        <v>3361</v>
      </c>
      <c r="F19" s="252"/>
    </row>
    <row r="20" spans="1:6" ht="12">
      <c r="A20" s="200" t="s">
        <v>282</v>
      </c>
      <c r="B20" s="265">
        <v>2592</v>
      </c>
      <c r="C20" s="265"/>
      <c r="D20" s="265"/>
      <c r="E20" s="265">
        <f>3199+1003</f>
        <v>4202</v>
      </c>
      <c r="F20" s="265"/>
    </row>
    <row r="21" spans="1:6" ht="12">
      <c r="A21" s="266" t="s">
        <v>283</v>
      </c>
      <c r="B21" s="269">
        <f>SUM(B14:B20)</f>
        <v>428069</v>
      </c>
      <c r="C21" s="269"/>
      <c r="D21" s="270"/>
      <c r="E21" s="269">
        <f>SUM(E14:E20)</f>
        <v>486666</v>
      </c>
      <c r="F21" s="269"/>
    </row>
    <row r="22" spans="1:6" ht="7.5" customHeight="1">
      <c r="A22" s="281"/>
      <c r="B22" s="282"/>
      <c r="C22" s="282"/>
      <c r="D22" s="270"/>
      <c r="E22" s="282"/>
      <c r="F22" s="282"/>
    </row>
    <row r="23" spans="1:6" ht="14.25" customHeight="1">
      <c r="A23" s="229" t="s">
        <v>284</v>
      </c>
      <c r="B23" s="282"/>
      <c r="C23" s="282"/>
      <c r="D23" s="270"/>
      <c r="E23" s="282"/>
      <c r="F23" s="282"/>
    </row>
    <row r="24" spans="1:7" ht="12">
      <c r="A24" s="200" t="s">
        <v>285</v>
      </c>
      <c r="B24" s="252">
        <v>159916</v>
      </c>
      <c r="C24" s="252"/>
      <c r="D24" s="265"/>
      <c r="E24" s="252">
        <v>156800</v>
      </c>
      <c r="F24" s="252"/>
      <c r="G24" s="252"/>
    </row>
    <row r="25" spans="1:6" ht="12">
      <c r="A25" s="200" t="s">
        <v>277</v>
      </c>
      <c r="B25" s="252">
        <v>444856</v>
      </c>
      <c r="C25" s="252">
        <f>21420+70</f>
        <v>21490</v>
      </c>
      <c r="D25" s="265"/>
      <c r="E25" s="252">
        <v>352627</v>
      </c>
      <c r="F25" s="252">
        <v>12857</v>
      </c>
    </row>
    <row r="26" spans="1:6" ht="12">
      <c r="A26" s="200" t="s">
        <v>281</v>
      </c>
      <c r="B26" s="252">
        <v>36414</v>
      </c>
      <c r="C26" s="252"/>
      <c r="D26" s="265"/>
      <c r="E26" s="252">
        <v>19290</v>
      </c>
      <c r="F26" s="252"/>
    </row>
    <row r="27" spans="1:6" ht="12">
      <c r="A27" s="200" t="s">
        <v>286</v>
      </c>
      <c r="B27" s="252">
        <f>6222+73257</f>
        <v>79479</v>
      </c>
      <c r="C27" s="252">
        <v>86</v>
      </c>
      <c r="D27" s="265"/>
      <c r="E27" s="252">
        <f>9728+59776-1</f>
        <v>69503</v>
      </c>
      <c r="F27" s="252">
        <v>342</v>
      </c>
    </row>
    <row r="28" spans="1:6" ht="12">
      <c r="A28" s="200" t="s">
        <v>287</v>
      </c>
      <c r="B28" s="252">
        <v>15839</v>
      </c>
      <c r="C28" s="252"/>
      <c r="D28" s="265"/>
      <c r="E28" s="252">
        <f>16514+1432</f>
        <v>17946</v>
      </c>
      <c r="F28" s="252"/>
    </row>
    <row r="29" spans="1:6" ht="12">
      <c r="A29" s="283" t="s">
        <v>288</v>
      </c>
      <c r="B29" s="269">
        <f>SUM(B24:B28)</f>
        <v>736504</v>
      </c>
      <c r="C29" s="269"/>
      <c r="D29" s="270"/>
      <c r="E29" s="269">
        <f>SUM(E24:E28)</f>
        <v>616166</v>
      </c>
      <c r="F29" s="269"/>
    </row>
    <row r="30" spans="1:6" ht="7.5" customHeight="1">
      <c r="A30" s="252"/>
      <c r="B30" s="252"/>
      <c r="C30" s="252"/>
      <c r="D30" s="265"/>
      <c r="E30" s="252"/>
      <c r="F30" s="252"/>
    </row>
    <row r="31" spans="1:6" ht="12">
      <c r="A31" s="271" t="s">
        <v>289</v>
      </c>
      <c r="B31" s="271">
        <f>+B29+B21+B11</f>
        <v>1606793</v>
      </c>
      <c r="C31" s="271"/>
      <c r="D31" s="270"/>
      <c r="E31" s="271">
        <f>+E29+E21+E11</f>
        <v>1545722</v>
      </c>
      <c r="F31" s="271"/>
    </row>
    <row r="32" spans="1:6" ht="12">
      <c r="A32" s="252"/>
      <c r="B32" s="252"/>
      <c r="C32" s="252"/>
      <c r="D32" s="265"/>
      <c r="E32" s="252"/>
      <c r="F32" s="252"/>
    </row>
    <row r="33" spans="1:5" ht="12">
      <c r="A33" s="252"/>
      <c r="B33" s="252"/>
      <c r="C33" s="252"/>
      <c r="D33" s="265"/>
      <c r="E33" s="252"/>
    </row>
    <row r="34" spans="1:5" ht="12">
      <c r="A34" s="272" t="s">
        <v>269</v>
      </c>
      <c r="B34" s="272">
        <f>+B31-ASSETS!B31</f>
        <v>0</v>
      </c>
      <c r="C34" s="272"/>
      <c r="D34" s="273"/>
      <c r="E34" s="272">
        <f>+E31-ASSETS!E31</f>
        <v>0</v>
      </c>
    </row>
    <row r="35" spans="2:5" ht="14.25">
      <c r="B35" s="274"/>
      <c r="C35" s="274"/>
      <c r="D35" s="284"/>
      <c r="E35" s="274"/>
    </row>
    <row r="36" spans="1:5" ht="14.25">
      <c r="A36" s="252"/>
      <c r="B36" s="274"/>
      <c r="C36" s="274"/>
      <c r="D36" s="284"/>
      <c r="E36" s="274"/>
    </row>
    <row r="37" spans="2:5" ht="14.25">
      <c r="B37" s="274"/>
      <c r="C37" s="274"/>
      <c r="D37" s="284"/>
      <c r="E37" s="274"/>
    </row>
    <row r="38" spans="2:5" ht="14.25">
      <c r="B38" s="274"/>
      <c r="C38" s="274"/>
      <c r="D38" s="284"/>
      <c r="E38" s="274"/>
    </row>
    <row r="39" spans="2:5" ht="14.25">
      <c r="B39" s="274"/>
      <c r="C39" s="274"/>
      <c r="D39" s="284"/>
      <c r="E39" s="274"/>
    </row>
    <row r="40" spans="2:5" ht="14.25">
      <c r="B40" s="274"/>
      <c r="C40" s="274"/>
      <c r="D40" s="284"/>
      <c r="E40" s="274"/>
    </row>
    <row r="41" spans="2:5" ht="14.25">
      <c r="B41" s="274"/>
      <c r="C41" s="274"/>
      <c r="D41" s="284"/>
      <c r="E41" s="274"/>
    </row>
    <row r="42" spans="2:5" ht="14.25">
      <c r="B42" s="274"/>
      <c r="C42" s="274"/>
      <c r="D42" s="284"/>
      <c r="E42" s="274"/>
    </row>
    <row r="43" spans="2:5" ht="14.25">
      <c r="B43" s="274"/>
      <c r="C43" s="274"/>
      <c r="D43" s="284"/>
      <c r="E43" s="274"/>
    </row>
    <row r="44" spans="2:5" ht="14.25">
      <c r="B44" s="274"/>
      <c r="C44" s="274"/>
      <c r="D44" s="284"/>
      <c r="E44" s="274"/>
    </row>
    <row r="45" spans="2:5" ht="14.25">
      <c r="B45" s="274"/>
      <c r="C45" s="274"/>
      <c r="D45" s="284"/>
      <c r="E45" s="274"/>
    </row>
    <row r="46" spans="2:5" ht="14.25">
      <c r="B46" s="274"/>
      <c r="C46" s="274"/>
      <c r="D46" s="284"/>
      <c r="E46" s="274"/>
    </row>
    <row r="47" spans="2:5" ht="14.25">
      <c r="B47" s="274"/>
      <c r="C47" s="274"/>
      <c r="D47" s="284"/>
      <c r="E47" s="274"/>
    </row>
    <row r="48" spans="2:5" ht="14.25">
      <c r="B48" s="274"/>
      <c r="C48" s="274"/>
      <c r="D48" s="284"/>
      <c r="E48" s="274"/>
    </row>
    <row r="49" spans="2:5" ht="14.25">
      <c r="B49" s="274"/>
      <c r="C49" s="274"/>
      <c r="D49" s="284"/>
      <c r="E49" s="274"/>
    </row>
    <row r="50" spans="2:5" ht="14.25">
      <c r="B50" s="274"/>
      <c r="C50" s="274"/>
      <c r="D50" s="284"/>
      <c r="E50" s="274"/>
    </row>
    <row r="51" spans="2:5" ht="14.25">
      <c r="B51" s="274"/>
      <c r="C51" s="274"/>
      <c r="D51" s="284"/>
      <c r="E51" s="274"/>
    </row>
    <row r="52" spans="2:5" ht="14.25">
      <c r="B52" s="274"/>
      <c r="C52" s="274"/>
      <c r="D52" s="284"/>
      <c r="E52" s="274"/>
    </row>
    <row r="53" spans="2:5" ht="14.25">
      <c r="B53" s="274"/>
      <c r="C53" s="274"/>
      <c r="D53" s="284"/>
      <c r="E53" s="274"/>
    </row>
    <row r="54" spans="2:5" ht="14.25">
      <c r="B54" s="274"/>
      <c r="C54" s="274"/>
      <c r="D54" s="284"/>
      <c r="E54" s="274"/>
    </row>
    <row r="55" spans="2:5" ht="14.25">
      <c r="B55" s="274"/>
      <c r="C55" s="274"/>
      <c r="D55" s="284"/>
      <c r="E55" s="274"/>
    </row>
    <row r="56" spans="2:5" ht="14.25">
      <c r="B56" s="274"/>
      <c r="C56" s="274"/>
      <c r="D56" s="284"/>
      <c r="E56" s="274"/>
    </row>
    <row r="57" spans="2:5" ht="14.25">
      <c r="B57" s="274"/>
      <c r="C57" s="274"/>
      <c r="D57" s="284"/>
      <c r="E57" s="274"/>
    </row>
    <row r="58" spans="2:5" ht="14.25">
      <c r="B58" s="274"/>
      <c r="C58" s="274"/>
      <c r="D58" s="284"/>
      <c r="E58" s="274"/>
    </row>
    <row r="59" spans="2:5" ht="14.25">
      <c r="B59" s="274"/>
      <c r="C59" s="274"/>
      <c r="D59" s="284"/>
      <c r="E59" s="274"/>
    </row>
    <row r="60" spans="2:5" ht="14.25">
      <c r="B60" s="274"/>
      <c r="C60" s="274"/>
      <c r="D60" s="284"/>
      <c r="E60" s="274"/>
    </row>
    <row r="61" spans="2:5" ht="14.25">
      <c r="B61" s="274"/>
      <c r="C61" s="274"/>
      <c r="D61" s="284"/>
      <c r="E61" s="274"/>
    </row>
    <row r="62" spans="2:5" ht="14.25">
      <c r="B62" s="274"/>
      <c r="C62" s="274"/>
      <c r="D62" s="284"/>
      <c r="E62" s="274"/>
    </row>
    <row r="63" spans="2:5" ht="14.25">
      <c r="B63" s="274"/>
      <c r="C63" s="274"/>
      <c r="D63" s="284"/>
      <c r="E63" s="274"/>
    </row>
    <row r="64" spans="2:5" ht="14.25">
      <c r="B64" s="274"/>
      <c r="C64" s="274"/>
      <c r="D64" s="284"/>
      <c r="E64" s="274"/>
    </row>
    <row r="65" spans="2:5" ht="14.25">
      <c r="B65" s="274"/>
      <c r="C65" s="274"/>
      <c r="D65" s="284"/>
      <c r="E65" s="274"/>
    </row>
    <row r="66" spans="2:5" ht="14.25">
      <c r="B66" s="274"/>
      <c r="C66" s="274"/>
      <c r="D66" s="284"/>
      <c r="E66" s="274"/>
    </row>
    <row r="67" spans="2:5" ht="14.25">
      <c r="B67" s="274"/>
      <c r="C67" s="274"/>
      <c r="D67" s="284"/>
      <c r="E67" s="274"/>
    </row>
    <row r="68" spans="2:5" ht="14.25">
      <c r="B68" s="274"/>
      <c r="C68" s="274"/>
      <c r="D68" s="284"/>
      <c r="E68" s="274"/>
    </row>
    <row r="69" spans="2:5" ht="14.25">
      <c r="B69" s="274"/>
      <c r="C69" s="274"/>
      <c r="D69" s="284"/>
      <c r="E69" s="274"/>
    </row>
    <row r="70" spans="2:5" ht="14.25">
      <c r="B70" s="274"/>
      <c r="C70" s="274"/>
      <c r="D70" s="284"/>
      <c r="E70" s="274"/>
    </row>
    <row r="71" spans="2:5" ht="14.25">
      <c r="B71" s="274"/>
      <c r="C71" s="274"/>
      <c r="D71" s="284"/>
      <c r="E71" s="274"/>
    </row>
    <row r="72" spans="2:5" ht="14.25">
      <c r="B72" s="274"/>
      <c r="C72" s="274"/>
      <c r="D72" s="284"/>
      <c r="E72" s="274"/>
    </row>
    <row r="73" spans="2:5" ht="14.25">
      <c r="B73" s="274"/>
      <c r="C73" s="274"/>
      <c r="D73" s="284"/>
      <c r="E73" s="274"/>
    </row>
    <row r="74" spans="2:5" ht="14.25">
      <c r="B74" s="274"/>
      <c r="C74" s="274"/>
      <c r="D74" s="284"/>
      <c r="E74" s="274"/>
    </row>
    <row r="75" spans="2:5" ht="14.25">
      <c r="B75" s="274"/>
      <c r="C75" s="274"/>
      <c r="D75" s="284"/>
      <c r="E75" s="274"/>
    </row>
    <row r="76" spans="2:5" ht="14.25">
      <c r="B76" s="274"/>
      <c r="C76" s="274"/>
      <c r="D76" s="284"/>
      <c r="E76" s="274"/>
    </row>
    <row r="77" spans="2:5" ht="14.25">
      <c r="B77" s="274"/>
      <c r="C77" s="274"/>
      <c r="D77" s="284"/>
      <c r="E77" s="274"/>
    </row>
    <row r="78" spans="2:5" ht="14.25">
      <c r="B78" s="274"/>
      <c r="C78" s="274"/>
      <c r="D78" s="284"/>
      <c r="E78" s="274"/>
    </row>
    <row r="79" spans="2:5" ht="14.25">
      <c r="B79" s="274"/>
      <c r="C79" s="274"/>
      <c r="D79" s="284"/>
      <c r="E79" s="274"/>
    </row>
    <row r="80" spans="2:5" ht="14.25">
      <c r="B80" s="274"/>
      <c r="C80" s="274"/>
      <c r="D80" s="284"/>
      <c r="E80" s="274"/>
    </row>
    <row r="81" spans="2:5" ht="14.25">
      <c r="B81" s="274"/>
      <c r="C81" s="274"/>
      <c r="D81" s="284"/>
      <c r="E81" s="274"/>
    </row>
    <row r="82" spans="2:5" ht="14.25">
      <c r="B82" s="274"/>
      <c r="C82" s="274"/>
      <c r="D82" s="284"/>
      <c r="E82" s="274"/>
    </row>
    <row r="83" spans="2:5" ht="14.25">
      <c r="B83" s="274"/>
      <c r="C83" s="274"/>
      <c r="D83" s="284"/>
      <c r="E83" s="274"/>
    </row>
    <row r="84" spans="2:5" ht="14.25">
      <c r="B84" s="274"/>
      <c r="C84" s="274"/>
      <c r="D84" s="284"/>
      <c r="E84" s="274"/>
    </row>
    <row r="85" spans="2:5" ht="14.25">
      <c r="B85" s="274"/>
      <c r="C85" s="274"/>
      <c r="D85" s="284"/>
      <c r="E85" s="274"/>
    </row>
    <row r="86" spans="2:5" ht="14.25">
      <c r="B86" s="274"/>
      <c r="C86" s="274"/>
      <c r="D86" s="284"/>
      <c r="E86" s="274"/>
    </row>
    <row r="87" spans="2:5" ht="14.25">
      <c r="B87" s="274"/>
      <c r="C87" s="274"/>
      <c r="D87" s="284"/>
      <c r="E87" s="274"/>
    </row>
    <row r="88" spans="2:5" ht="14.25">
      <c r="B88" s="274"/>
      <c r="C88" s="274"/>
      <c r="D88" s="284"/>
      <c r="E88" s="274"/>
    </row>
    <row r="89" spans="2:5" ht="14.25">
      <c r="B89" s="274"/>
      <c r="C89" s="274"/>
      <c r="D89" s="284"/>
      <c r="E89" s="274"/>
    </row>
    <row r="90" spans="2:5" ht="14.25">
      <c r="B90" s="274"/>
      <c r="C90" s="274"/>
      <c r="D90" s="284"/>
      <c r="E90" s="274"/>
    </row>
    <row r="91" spans="2:5" ht="14.25">
      <c r="B91" s="274"/>
      <c r="C91" s="274"/>
      <c r="D91" s="284"/>
      <c r="E91" s="274"/>
    </row>
    <row r="92" spans="2:5" ht="14.25">
      <c r="B92" s="274"/>
      <c r="C92" s="274"/>
      <c r="D92" s="284"/>
      <c r="E92" s="274"/>
    </row>
    <row r="93" spans="2:5" ht="14.25">
      <c r="B93" s="274"/>
      <c r="C93" s="274"/>
      <c r="D93" s="284"/>
      <c r="E93" s="274"/>
    </row>
    <row r="94" spans="2:5" ht="14.25">
      <c r="B94" s="274"/>
      <c r="C94" s="274"/>
      <c r="D94" s="284"/>
      <c r="E94" s="274"/>
    </row>
    <row r="95" spans="2:5" ht="14.25">
      <c r="B95" s="274"/>
      <c r="C95" s="274"/>
      <c r="D95" s="284"/>
      <c r="E95" s="274"/>
    </row>
    <row r="96" spans="2:5" ht="14.25">
      <c r="B96" s="274"/>
      <c r="C96" s="274"/>
      <c r="D96" s="284"/>
      <c r="E96" s="274"/>
    </row>
    <row r="97" spans="2:5" ht="14.25">
      <c r="B97" s="274"/>
      <c r="C97" s="274"/>
      <c r="D97" s="284"/>
      <c r="E97" s="274"/>
    </row>
    <row r="98" spans="2:5" ht="14.25">
      <c r="B98" s="274"/>
      <c r="C98" s="274"/>
      <c r="D98" s="284"/>
      <c r="E98" s="274"/>
    </row>
    <row r="99" spans="2:5" ht="14.25">
      <c r="B99" s="274"/>
      <c r="C99" s="274"/>
      <c r="D99" s="284"/>
      <c r="E99" s="274"/>
    </row>
    <row r="100" spans="2:5" ht="14.25">
      <c r="B100" s="274"/>
      <c r="C100" s="274"/>
      <c r="D100" s="284"/>
      <c r="E100" s="274"/>
    </row>
    <row r="101" spans="2:5" ht="14.25">
      <c r="B101" s="274"/>
      <c r="C101" s="274"/>
      <c r="D101" s="284"/>
      <c r="E101" s="274"/>
    </row>
    <row r="102" spans="2:5" ht="14.25">
      <c r="B102" s="274"/>
      <c r="C102" s="274"/>
      <c r="D102" s="284"/>
      <c r="E102" s="274"/>
    </row>
    <row r="103" spans="2:5" ht="14.25">
      <c r="B103" s="274"/>
      <c r="C103" s="274"/>
      <c r="D103" s="284"/>
      <c r="E103" s="274"/>
    </row>
    <row r="104" spans="2:5" ht="14.25">
      <c r="B104" s="274"/>
      <c r="C104" s="274"/>
      <c r="D104" s="284"/>
      <c r="E104" s="274"/>
    </row>
    <row r="105" spans="2:5" ht="14.25">
      <c r="B105" s="274"/>
      <c r="C105" s="274"/>
      <c r="D105" s="284"/>
      <c r="E105" s="274"/>
    </row>
    <row r="106" spans="2:5" ht="14.25">
      <c r="B106" s="274"/>
      <c r="C106" s="274"/>
      <c r="D106" s="284"/>
      <c r="E106" s="274"/>
    </row>
    <row r="107" spans="2:5" ht="14.25">
      <c r="B107" s="274"/>
      <c r="C107" s="274"/>
      <c r="D107" s="284"/>
      <c r="E107" s="274"/>
    </row>
    <row r="108" spans="2:5" ht="14.25">
      <c r="B108" s="274"/>
      <c r="C108" s="274"/>
      <c r="D108" s="284"/>
      <c r="E108" s="274"/>
    </row>
    <row r="109" spans="2:5" ht="14.25">
      <c r="B109" s="274"/>
      <c r="C109" s="274"/>
      <c r="D109" s="284"/>
      <c r="E109" s="274"/>
    </row>
    <row r="110" spans="2:5" ht="14.25">
      <c r="B110" s="274"/>
      <c r="C110" s="274"/>
      <c r="D110" s="284"/>
      <c r="E110" s="274"/>
    </row>
    <row r="111" spans="2:5" ht="14.25">
      <c r="B111" s="274"/>
      <c r="C111" s="274"/>
      <c r="D111" s="284"/>
      <c r="E111" s="274"/>
    </row>
    <row r="112" spans="2:5" ht="14.25">
      <c r="B112" s="274"/>
      <c r="C112" s="274"/>
      <c r="D112" s="284"/>
      <c r="E112" s="274"/>
    </row>
    <row r="113" spans="2:5" ht="14.25">
      <c r="B113" s="274"/>
      <c r="C113" s="274"/>
      <c r="D113" s="284"/>
      <c r="E113" s="274"/>
    </row>
    <row r="114" spans="2:5" ht="14.25">
      <c r="B114" s="274"/>
      <c r="C114" s="274"/>
      <c r="D114" s="284"/>
      <c r="E114" s="274"/>
    </row>
    <row r="115" spans="2:5" ht="14.25">
      <c r="B115" s="274"/>
      <c r="C115" s="274"/>
      <c r="D115" s="284"/>
      <c r="E115" s="274"/>
    </row>
    <row r="116" spans="2:5" ht="14.25">
      <c r="B116" s="274"/>
      <c r="C116" s="274"/>
      <c r="D116" s="284"/>
      <c r="E116" s="274"/>
    </row>
    <row r="117" spans="2:5" ht="14.25">
      <c r="B117" s="274"/>
      <c r="C117" s="274"/>
      <c r="D117" s="284"/>
      <c r="E117" s="274"/>
    </row>
    <row r="118" spans="2:5" ht="14.25">
      <c r="B118" s="274"/>
      <c r="C118" s="274"/>
      <c r="D118" s="284"/>
      <c r="E118" s="274"/>
    </row>
    <row r="119" spans="2:5" ht="14.25">
      <c r="B119" s="274"/>
      <c r="C119" s="274"/>
      <c r="D119" s="284"/>
      <c r="E119" s="274"/>
    </row>
    <row r="120" spans="2:5" ht="14.25">
      <c r="B120" s="274"/>
      <c r="C120" s="274"/>
      <c r="D120" s="284"/>
      <c r="E120" s="274"/>
    </row>
    <row r="121" spans="2:5" ht="14.25">
      <c r="B121" s="274"/>
      <c r="C121" s="274"/>
      <c r="D121" s="284"/>
      <c r="E121" s="274"/>
    </row>
    <row r="122" spans="2:5" ht="14.25">
      <c r="B122" s="274"/>
      <c r="C122" s="274"/>
      <c r="D122" s="284"/>
      <c r="E122" s="274"/>
    </row>
    <row r="123" spans="2:5" ht="14.25">
      <c r="B123" s="274"/>
      <c r="C123" s="274"/>
      <c r="D123" s="284"/>
      <c r="E123" s="274"/>
    </row>
    <row r="124" spans="2:5" ht="14.25">
      <c r="B124" s="274"/>
      <c r="C124" s="274"/>
      <c r="D124" s="284"/>
      <c r="E124" s="274"/>
    </row>
    <row r="125" spans="2:5" ht="14.25">
      <c r="B125" s="274"/>
      <c r="C125" s="274"/>
      <c r="D125" s="284"/>
      <c r="E125" s="274"/>
    </row>
    <row r="126" spans="2:5" ht="14.25">
      <c r="B126" s="274"/>
      <c r="C126" s="274"/>
      <c r="D126" s="284"/>
      <c r="E126" s="274"/>
    </row>
    <row r="127" spans="2:5" ht="14.25">
      <c r="B127" s="274"/>
      <c r="C127" s="274"/>
      <c r="D127" s="284"/>
      <c r="E127" s="274"/>
    </row>
    <row r="128" spans="2:5" ht="14.25">
      <c r="B128" s="274"/>
      <c r="C128" s="274"/>
      <c r="D128" s="284"/>
      <c r="E128" s="274"/>
    </row>
    <row r="129" spans="2:5" ht="14.25">
      <c r="B129" s="274"/>
      <c r="C129" s="274"/>
      <c r="D129" s="284"/>
      <c r="E129" s="274"/>
    </row>
    <row r="130" spans="2:5" ht="14.25">
      <c r="B130" s="274"/>
      <c r="C130" s="274"/>
      <c r="D130" s="284"/>
      <c r="E130" s="274"/>
    </row>
    <row r="131" spans="2:5" ht="14.25">
      <c r="B131" s="274"/>
      <c r="C131" s="274"/>
      <c r="D131" s="284"/>
      <c r="E131" s="274"/>
    </row>
    <row r="132" spans="2:5" ht="14.25">
      <c r="B132" s="274"/>
      <c r="C132" s="274"/>
      <c r="D132" s="284"/>
      <c r="E132" s="274"/>
    </row>
    <row r="133" spans="2:5" ht="14.25">
      <c r="B133" s="274"/>
      <c r="C133" s="274"/>
      <c r="D133" s="284"/>
      <c r="E133" s="274"/>
    </row>
    <row r="134" spans="2:5" ht="14.25">
      <c r="B134" s="274"/>
      <c r="C134" s="274"/>
      <c r="D134" s="284"/>
      <c r="E134" s="274"/>
    </row>
    <row r="135" spans="2:5" ht="14.25">
      <c r="B135" s="274"/>
      <c r="C135" s="274"/>
      <c r="D135" s="284"/>
      <c r="E135" s="274"/>
    </row>
    <row r="136" spans="2:5" ht="14.25">
      <c r="B136" s="274"/>
      <c r="C136" s="274"/>
      <c r="D136" s="284"/>
      <c r="E136" s="274"/>
    </row>
    <row r="137" spans="2:5" ht="14.25">
      <c r="B137" s="274"/>
      <c r="C137" s="274"/>
      <c r="D137" s="284"/>
      <c r="E137" s="274"/>
    </row>
    <row r="138" spans="2:5" ht="14.25">
      <c r="B138" s="274"/>
      <c r="C138" s="274"/>
      <c r="D138" s="284"/>
      <c r="E138" s="274"/>
    </row>
    <row r="139" spans="2:5" ht="14.25">
      <c r="B139" s="274"/>
      <c r="C139" s="274"/>
      <c r="D139" s="284"/>
      <c r="E139" s="274"/>
    </row>
    <row r="140" spans="2:5" ht="14.25">
      <c r="B140" s="274"/>
      <c r="C140" s="274"/>
      <c r="D140" s="284"/>
      <c r="E140" s="274"/>
    </row>
    <row r="141" spans="2:5" ht="14.25">
      <c r="B141" s="274"/>
      <c r="C141" s="274"/>
      <c r="D141" s="284"/>
      <c r="E141" s="274"/>
    </row>
    <row r="142" spans="2:5" ht="14.25">
      <c r="B142" s="274"/>
      <c r="C142" s="274"/>
      <c r="D142" s="284"/>
      <c r="E142" s="274"/>
    </row>
    <row r="143" spans="2:5" ht="14.25">
      <c r="B143" s="274"/>
      <c r="C143" s="274"/>
      <c r="D143" s="284"/>
      <c r="E143" s="274"/>
    </row>
    <row r="144" spans="2:5" ht="14.25">
      <c r="B144" s="274"/>
      <c r="C144" s="274"/>
      <c r="D144" s="284"/>
      <c r="E144" s="274"/>
    </row>
    <row r="145" spans="2:5" ht="14.25">
      <c r="B145" s="274"/>
      <c r="C145" s="274"/>
      <c r="D145" s="284"/>
      <c r="E145" s="274"/>
    </row>
    <row r="146" spans="2:5" ht="14.25">
      <c r="B146" s="274"/>
      <c r="C146" s="274"/>
      <c r="D146" s="284"/>
      <c r="E146" s="274"/>
    </row>
    <row r="147" spans="2:5" ht="14.25">
      <c r="B147" s="274"/>
      <c r="C147" s="274"/>
      <c r="D147" s="284"/>
      <c r="E147" s="274"/>
    </row>
    <row r="148" spans="2:5" ht="14.25">
      <c r="B148" s="274"/>
      <c r="C148" s="274"/>
      <c r="D148" s="284"/>
      <c r="E148" s="274"/>
    </row>
    <row r="149" spans="2:5" ht="14.25">
      <c r="B149" s="274"/>
      <c r="C149" s="274"/>
      <c r="D149" s="284"/>
      <c r="E149" s="274"/>
    </row>
    <row r="150" spans="2:5" ht="14.25">
      <c r="B150" s="274"/>
      <c r="C150" s="274"/>
      <c r="D150" s="284"/>
      <c r="E150" s="274"/>
    </row>
    <row r="151" spans="2:5" ht="14.25">
      <c r="B151" s="274"/>
      <c r="C151" s="274"/>
      <c r="D151" s="284"/>
      <c r="E151" s="274"/>
    </row>
    <row r="152" spans="2:5" ht="14.25">
      <c r="B152" s="274"/>
      <c r="C152" s="274"/>
      <c r="D152" s="284"/>
      <c r="E152" s="274"/>
    </row>
    <row r="153" spans="2:5" ht="14.25">
      <c r="B153" s="274"/>
      <c r="C153" s="274"/>
      <c r="D153" s="284"/>
      <c r="E153" s="274"/>
    </row>
    <row r="154" spans="2:5" ht="14.25">
      <c r="B154" s="274"/>
      <c r="C154" s="274"/>
      <c r="D154" s="284"/>
      <c r="E154" s="274"/>
    </row>
    <row r="155" spans="2:5" ht="14.25">
      <c r="B155" s="274"/>
      <c r="C155" s="274"/>
      <c r="D155" s="284"/>
      <c r="E155" s="274"/>
    </row>
    <row r="156" spans="2:5" ht="14.25">
      <c r="B156" s="274"/>
      <c r="C156" s="274"/>
      <c r="D156" s="284"/>
      <c r="E156" s="274"/>
    </row>
    <row r="157" spans="2:5" ht="14.25">
      <c r="B157" s="274"/>
      <c r="C157" s="274"/>
      <c r="D157" s="284"/>
      <c r="E157" s="274"/>
    </row>
    <row r="158" spans="2:5" ht="14.25">
      <c r="B158" s="274"/>
      <c r="C158" s="274"/>
      <c r="D158" s="284"/>
      <c r="E158" s="274"/>
    </row>
    <row r="159" spans="2:5" ht="14.25">
      <c r="B159" s="274"/>
      <c r="C159" s="274"/>
      <c r="D159" s="284"/>
      <c r="E159" s="274"/>
    </row>
    <row r="160" spans="2:5" ht="14.25">
      <c r="B160" s="274"/>
      <c r="C160" s="274"/>
      <c r="D160" s="284"/>
      <c r="E160" s="274"/>
    </row>
    <row r="161" spans="2:5" ht="14.25">
      <c r="B161" s="274"/>
      <c r="C161" s="274"/>
      <c r="D161" s="284"/>
      <c r="E161" s="274"/>
    </row>
    <row r="162" spans="2:5" ht="14.25">
      <c r="B162" s="274"/>
      <c r="C162" s="274"/>
      <c r="D162" s="284"/>
      <c r="E162" s="274"/>
    </row>
  </sheetData>
  <sheetProtection selectLockedCells="1" selectUnlockedCells="1"/>
  <mergeCells count="2">
    <mergeCell ref="B3:C3"/>
    <mergeCell ref="E3:F3"/>
  </mergeCells>
  <printOptions/>
  <pageMargins left="0.5902777777777778" right="0.5902777777777778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 topLeftCell="A1">
      <selection activeCell="B3" sqref="B3"/>
    </sheetView>
  </sheetViews>
  <sheetFormatPr defaultColWidth="9.140625" defaultRowHeight="12.75"/>
  <cols>
    <col min="1" max="1" width="37.421875" style="0" customWidth="1"/>
    <col min="2" max="2" width="13.8515625" style="0" customWidth="1"/>
    <col min="3" max="3" width="15.8515625" style="0" customWidth="1"/>
    <col min="4" max="4" width="11.8515625" style="0" customWidth="1"/>
  </cols>
  <sheetData>
    <row r="1" ht="12">
      <c r="A1" s="285" t="s">
        <v>290</v>
      </c>
    </row>
    <row r="2" spans="1:4" ht="27" customHeight="1">
      <c r="A2" s="286" t="s">
        <v>246</v>
      </c>
      <c r="B2" s="287" t="s">
        <v>244</v>
      </c>
      <c r="C2" s="287" t="s">
        <v>245</v>
      </c>
      <c r="D2" s="287" t="s">
        <v>291</v>
      </c>
    </row>
    <row r="4" spans="1:4" ht="12">
      <c r="A4" s="229" t="s">
        <v>292</v>
      </c>
      <c r="B4" s="282">
        <v>128965</v>
      </c>
      <c r="C4" s="282">
        <v>154859</v>
      </c>
      <c r="D4" s="282">
        <f>+B4-C4</f>
        <v>-25894</v>
      </c>
    </row>
    <row r="5" spans="2:4" ht="12">
      <c r="B5" s="252"/>
      <c r="C5" s="252"/>
      <c r="D5" s="252"/>
    </row>
    <row r="6" spans="1:4" ht="12">
      <c r="A6" s="200" t="s">
        <v>293</v>
      </c>
      <c r="B6" s="252">
        <v>22449</v>
      </c>
      <c r="C6" s="252">
        <v>23051</v>
      </c>
      <c r="D6" s="252">
        <f>+B6-C6</f>
        <v>-602</v>
      </c>
    </row>
    <row r="7" spans="1:4" ht="12">
      <c r="A7" s="229" t="s">
        <v>294</v>
      </c>
      <c r="B7" s="282">
        <f>SUM(B6:B6)</f>
        <v>22449</v>
      </c>
      <c r="C7" s="282">
        <f>SUM(C6:C6)</f>
        <v>23051</v>
      </c>
      <c r="D7" s="282">
        <f>SUM(D6:D6)</f>
        <v>-602</v>
      </c>
    </row>
    <row r="8" spans="2:4" ht="12">
      <c r="B8" s="252"/>
      <c r="C8" s="252"/>
      <c r="D8" s="252"/>
    </row>
    <row r="9" spans="1:4" ht="12">
      <c r="A9" s="200" t="s">
        <v>295</v>
      </c>
      <c r="B9" s="252">
        <f>-7271-23266</f>
        <v>-30537</v>
      </c>
      <c r="C9" s="252">
        <f>-45404-101</f>
        <v>-45505</v>
      </c>
      <c r="D9" s="252">
        <f>+B9-C9</f>
        <v>14968</v>
      </c>
    </row>
    <row r="10" spans="1:4" ht="12">
      <c r="A10" s="200" t="s">
        <v>296</v>
      </c>
      <c r="B10" s="252">
        <v>-94690</v>
      </c>
      <c r="C10" s="252">
        <v>-82929</v>
      </c>
      <c r="D10" s="252">
        <f>+B10-C10</f>
        <v>-11761</v>
      </c>
    </row>
    <row r="11" spans="1:4" ht="12">
      <c r="A11" s="200" t="s">
        <v>297</v>
      </c>
      <c r="B11" s="252">
        <v>-29587</v>
      </c>
      <c r="C11" s="252">
        <v>-23255</v>
      </c>
      <c r="D11" s="252">
        <f>+B11-C11</f>
        <v>-6332</v>
      </c>
    </row>
    <row r="12" spans="1:4" ht="12">
      <c r="A12" s="200" t="s">
        <v>298</v>
      </c>
      <c r="B12" s="252">
        <v>-875</v>
      </c>
      <c r="C12" s="252">
        <v>-791</v>
      </c>
      <c r="D12" s="252">
        <f>+B12-C12</f>
        <v>-84</v>
      </c>
    </row>
    <row r="13" spans="1:4" ht="12">
      <c r="A13" s="200" t="s">
        <v>299</v>
      </c>
      <c r="B13" s="252">
        <v>-4227</v>
      </c>
      <c r="C13" s="252">
        <v>-4320</v>
      </c>
      <c r="D13" s="252">
        <f>+B13-C13</f>
        <v>93</v>
      </c>
    </row>
    <row r="14" spans="1:4" ht="12">
      <c r="A14" s="229" t="s">
        <v>300</v>
      </c>
      <c r="B14" s="282">
        <f>SUM(B9:B13)</f>
        <v>-159916</v>
      </c>
      <c r="C14" s="282">
        <f>SUM(C9:C13)</f>
        <v>-156800</v>
      </c>
      <c r="D14" s="282">
        <f>SUM(D9:D13)</f>
        <v>-3116</v>
      </c>
    </row>
    <row r="15" spans="2:4" ht="12">
      <c r="B15" s="252"/>
      <c r="C15" s="252"/>
      <c r="D15" s="252"/>
    </row>
    <row r="16" spans="1:4" ht="12">
      <c r="A16" s="229" t="s">
        <v>301</v>
      </c>
      <c r="B16" s="282">
        <f>+B14+B7+B4</f>
        <v>-8502</v>
      </c>
      <c r="C16" s="282">
        <f>+C14+C7+C4</f>
        <v>21110</v>
      </c>
      <c r="D16" s="282">
        <f>+D14+D7+D4</f>
        <v>-29612</v>
      </c>
    </row>
    <row r="17" spans="2:4" ht="12">
      <c r="B17" s="252"/>
      <c r="C17" s="252"/>
      <c r="D17" s="252"/>
    </row>
    <row r="18" spans="1:4" ht="12">
      <c r="A18" s="200" t="s">
        <v>302</v>
      </c>
      <c r="B18" s="252">
        <v>-167597</v>
      </c>
      <c r="C18" s="252">
        <v>-214785</v>
      </c>
      <c r="D18" s="252">
        <f>+B18-C18</f>
        <v>47188</v>
      </c>
    </row>
    <row r="19" spans="1:4" ht="12">
      <c r="A19" s="200" t="s">
        <v>303</v>
      </c>
      <c r="B19" s="252">
        <v>-139704</v>
      </c>
      <c r="C19" s="252">
        <v>-139007</v>
      </c>
      <c r="D19" s="252">
        <f>+B19-C19</f>
        <v>-697</v>
      </c>
    </row>
    <row r="20" spans="1:4" ht="12">
      <c r="A20" s="200" t="s">
        <v>298</v>
      </c>
      <c r="B20" s="252">
        <v>-7222</v>
      </c>
      <c r="C20" s="252">
        <v>-7471</v>
      </c>
      <c r="D20" s="252">
        <f>+B20-C20</f>
        <v>249</v>
      </c>
    </row>
    <row r="21" spans="1:4" ht="12">
      <c r="A21" s="200" t="s">
        <v>304</v>
      </c>
      <c r="B21" s="252">
        <v>-9067</v>
      </c>
      <c r="C21" s="252">
        <v>-9785</v>
      </c>
      <c r="D21" s="252">
        <f>+B21-C21</f>
        <v>718</v>
      </c>
    </row>
    <row r="22" spans="1:4" ht="12">
      <c r="A22" s="229" t="s">
        <v>305</v>
      </c>
      <c r="B22" s="282">
        <f>SUM(B18:B21)</f>
        <v>-323590</v>
      </c>
      <c r="C22" s="282">
        <f>SUM(C18:C21)</f>
        <v>-371048</v>
      </c>
      <c r="D22" s="282">
        <f>SUM(D18:D21)</f>
        <v>47458</v>
      </c>
    </row>
    <row r="23" spans="1:4" ht="12">
      <c r="A23" s="200"/>
      <c r="B23" s="288"/>
      <c r="C23" s="288"/>
      <c r="D23" s="288"/>
    </row>
    <row r="24" spans="1:4" ht="12">
      <c r="A24" s="289" t="s">
        <v>306</v>
      </c>
      <c r="B24" s="290">
        <f>+B22+B16</f>
        <v>-332092</v>
      </c>
      <c r="C24" s="290">
        <f>+C22+C16</f>
        <v>-349938</v>
      </c>
      <c r="D24" s="290">
        <f>+D22+D16</f>
        <v>17846</v>
      </c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9"/>
  <sheetViews>
    <sheetView workbookViewId="0" topLeftCell="A1">
      <selection activeCell="E28" sqref="E28"/>
    </sheetView>
  </sheetViews>
  <sheetFormatPr defaultColWidth="9.140625" defaultRowHeight="12.75"/>
  <cols>
    <col min="1" max="1" width="44.140625" style="252" customWidth="1"/>
    <col min="2" max="2" width="10.8515625" style="253" customWidth="1"/>
    <col min="3" max="3" width="10.7109375" style="253" customWidth="1"/>
    <col min="4" max="4" width="0.85546875" style="291" customWidth="1"/>
    <col min="5" max="5" width="11.00390625" style="253" customWidth="1"/>
    <col min="6" max="6" width="10.7109375" style="253" customWidth="1"/>
    <col min="7" max="7" width="5.421875" style="291" customWidth="1"/>
    <col min="8" max="16384" width="9.140625" style="292" customWidth="1"/>
  </cols>
  <sheetData>
    <row r="1" spans="1:7" s="294" customFormat="1" ht="12">
      <c r="A1" s="254" t="s">
        <v>307</v>
      </c>
      <c r="B1" s="293"/>
      <c r="C1" s="293"/>
      <c r="D1" s="255"/>
      <c r="E1" s="293"/>
      <c r="F1" s="293"/>
      <c r="G1" s="255"/>
    </row>
    <row r="2" spans="1:7" s="294" customFormat="1" ht="12.75" customHeight="1">
      <c r="A2" s="257"/>
      <c r="B2" s="255"/>
      <c r="C2" s="255"/>
      <c r="D2" s="255"/>
      <c r="E2" s="255"/>
      <c r="F2" s="255"/>
      <c r="G2" s="255"/>
    </row>
    <row r="3" spans="1:7" s="294" customFormat="1" ht="12.75" customHeight="1">
      <c r="A3" s="257"/>
      <c r="B3" s="258" t="s">
        <v>308</v>
      </c>
      <c r="C3" s="258"/>
      <c r="D3" s="259"/>
      <c r="E3" s="258" t="s">
        <v>309</v>
      </c>
      <c r="F3" s="258"/>
      <c r="G3" s="255"/>
    </row>
    <row r="4" spans="1:7" ht="33.75">
      <c r="A4" s="260" t="s">
        <v>246</v>
      </c>
      <c r="B4" s="261" t="s">
        <v>247</v>
      </c>
      <c r="C4" s="261" t="s">
        <v>248</v>
      </c>
      <c r="D4" s="262"/>
      <c r="E4" s="261" t="s">
        <v>247</v>
      </c>
      <c r="F4" s="261" t="s">
        <v>248</v>
      </c>
      <c r="G4" s="295"/>
    </row>
    <row r="5" spans="1:7" ht="12">
      <c r="A5" s="296"/>
      <c r="B5" s="270"/>
      <c r="C5" s="270"/>
      <c r="D5" s="270"/>
      <c r="E5" s="270"/>
      <c r="F5" s="270"/>
      <c r="G5" s="270"/>
    </row>
    <row r="6" spans="1:7" ht="12">
      <c r="A6" s="229" t="s">
        <v>310</v>
      </c>
      <c r="B6" s="282">
        <v>830012</v>
      </c>
      <c r="C6" s="282">
        <v>903</v>
      </c>
      <c r="D6" s="270"/>
      <c r="E6" s="282">
        <f>+'CE IAS trimestri'!M6+'CE IAS trimestri'!O6</f>
        <v>820819</v>
      </c>
      <c r="F6" s="282">
        <f>+'CE IAS trimestri'!N6+'CE IAS trimestri'!P6</f>
        <v>215</v>
      </c>
      <c r="G6" s="270"/>
    </row>
    <row r="7" spans="1:7" ht="12">
      <c r="A7" s="297"/>
      <c r="B7" s="282"/>
      <c r="C7" s="282"/>
      <c r="D7" s="270"/>
      <c r="E7" s="282"/>
      <c r="F7" s="282"/>
      <c r="G7" s="270"/>
    </row>
    <row r="8" spans="1:7" ht="12">
      <c r="A8" s="200" t="s">
        <v>311</v>
      </c>
      <c r="B8" s="252">
        <v>492258</v>
      </c>
      <c r="C8" s="252">
        <v>20751</v>
      </c>
      <c r="D8" s="265"/>
      <c r="E8" s="252">
        <f>+'CE IAS trimestri'!M8+'CE IAS trimestri'!O8</f>
        <v>474888</v>
      </c>
      <c r="F8" s="252">
        <f>+'CE IAS trimestri'!N8+'CE IAS trimestri'!P8</f>
        <v>21490</v>
      </c>
      <c r="G8" s="265"/>
    </row>
    <row r="9" spans="1:7" ht="12">
      <c r="A9" s="200" t="s">
        <v>312</v>
      </c>
      <c r="B9" s="252">
        <v>139588</v>
      </c>
      <c r="C9" s="252">
        <v>2026</v>
      </c>
      <c r="D9" s="265"/>
      <c r="E9" s="252">
        <f>+'CE IAS trimestri'!M9+'CE IAS trimestri'!O9</f>
        <v>137645</v>
      </c>
      <c r="F9" s="252">
        <f>+'CE IAS trimestri'!N9+'CE IAS trimestri'!P9</f>
        <v>3256</v>
      </c>
      <c r="G9" s="265"/>
    </row>
    <row r="10" spans="1:7" ht="12">
      <c r="A10" s="200" t="s">
        <v>313</v>
      </c>
      <c r="B10" s="252">
        <v>133293</v>
      </c>
      <c r="C10" s="252"/>
      <c r="D10" s="265"/>
      <c r="E10" s="252">
        <f>+'CE IAS trimestri'!M10+'CE IAS trimestri'!O10</f>
        <v>132451</v>
      </c>
      <c r="F10" s="252">
        <f>+'CE IAS trimestri'!N10+'CE IAS trimestri'!P10</f>
        <v>0</v>
      </c>
      <c r="G10" s="265"/>
    </row>
    <row r="11" spans="1:7" ht="12">
      <c r="A11" s="200" t="s">
        <v>314</v>
      </c>
      <c r="B11" s="252">
        <v>18306</v>
      </c>
      <c r="C11" s="252"/>
      <c r="D11" s="265"/>
      <c r="E11" s="252">
        <f>+'CE IAS trimestri'!M11+'CE IAS trimestri'!O11</f>
        <v>18721</v>
      </c>
      <c r="F11" s="252">
        <f>+'CE IAS trimestri'!N11+'CE IAS trimestri'!P11</f>
        <v>0</v>
      </c>
      <c r="G11" s="265"/>
    </row>
    <row r="12" spans="1:7" ht="12">
      <c r="A12" s="200" t="s">
        <v>315</v>
      </c>
      <c r="B12" s="252">
        <v>27056</v>
      </c>
      <c r="C12" s="252"/>
      <c r="D12" s="265"/>
      <c r="E12" s="252">
        <f>+'CE IAS trimestri'!M12+'CE IAS trimestri'!O12</f>
        <v>24230</v>
      </c>
      <c r="F12" s="252">
        <f>+'CE IAS trimestri'!N12+'CE IAS trimestri'!P12</f>
        <v>0</v>
      </c>
      <c r="G12" s="265"/>
    </row>
    <row r="13" spans="1:7" ht="12">
      <c r="A13" s="200" t="s">
        <v>316</v>
      </c>
      <c r="B13" s="252">
        <v>65030</v>
      </c>
      <c r="C13" s="252">
        <v>251</v>
      </c>
      <c r="D13" s="265"/>
      <c r="E13" s="252">
        <f>+'CE IAS trimestri'!M13+'CE IAS trimestri'!O13</f>
        <v>59113</v>
      </c>
      <c r="F13" s="252">
        <f>+'CE IAS trimestri'!N13+'CE IAS trimestri'!P13</f>
        <v>953</v>
      </c>
      <c r="G13" s="265"/>
    </row>
    <row r="14" spans="1:7" ht="12">
      <c r="A14" s="200" t="s">
        <v>317</v>
      </c>
      <c r="B14" s="252">
        <v>9586</v>
      </c>
      <c r="C14" s="252"/>
      <c r="D14" s="265"/>
      <c r="E14" s="252">
        <f>+'CE IAS trimestri'!M14+'CE IAS trimestri'!O14</f>
        <v>17420</v>
      </c>
      <c r="F14" s="252">
        <f>+'CE IAS trimestri'!N14+'CE IAS trimestri'!P14</f>
        <v>26</v>
      </c>
      <c r="G14" s="265"/>
    </row>
    <row r="15" spans="1:7" ht="12">
      <c r="A15" s="298" t="s">
        <v>318</v>
      </c>
      <c r="B15" s="298">
        <f>+B6-B8-B9-B10-B11-B12+B13-B14</f>
        <v>74955</v>
      </c>
      <c r="C15" s="298"/>
      <c r="D15" s="299"/>
      <c r="E15" s="298">
        <f>+E6-E8-E9-E10-E11-E12+E13-E14</f>
        <v>74577</v>
      </c>
      <c r="F15" s="298"/>
      <c r="G15" s="299"/>
    </row>
    <row r="16" spans="2:7" ht="12">
      <c r="B16" s="252"/>
      <c r="C16" s="252"/>
      <c r="D16" s="265"/>
      <c r="E16" s="252"/>
      <c r="F16" s="252"/>
      <c r="G16" s="265"/>
    </row>
    <row r="17" spans="1:7" ht="12">
      <c r="A17" s="200" t="s">
        <v>319</v>
      </c>
      <c r="B17" s="252"/>
      <c r="C17" s="252"/>
      <c r="D17" s="265"/>
      <c r="E17" s="252">
        <f>+'CE IAS trimestri'!M17+'CE IAS trimestri'!O17</f>
        <v>0</v>
      </c>
      <c r="F17" s="252">
        <f>+'CE IAS trimestri'!N17+'CE IAS trimestri'!P17</f>
        <v>0</v>
      </c>
      <c r="G17" s="265"/>
    </row>
    <row r="18" spans="1:7" ht="12">
      <c r="A18" s="200" t="s">
        <v>320</v>
      </c>
      <c r="B18" s="252">
        <v>2318</v>
      </c>
      <c r="C18" s="252"/>
      <c r="D18" s="265"/>
      <c r="E18" s="252">
        <f>+'CE IAS trimestri'!M18+'CE IAS trimestri'!O18</f>
        <v>1220</v>
      </c>
      <c r="F18" s="252">
        <f>+'CE IAS trimestri'!N18+'CE IAS trimestri'!P18</f>
        <v>0</v>
      </c>
      <c r="G18" s="265"/>
    </row>
    <row r="19" spans="1:7" ht="12">
      <c r="A19" s="200" t="s">
        <v>321</v>
      </c>
      <c r="B19" s="252">
        <v>14962</v>
      </c>
      <c r="C19" s="252">
        <v>56</v>
      </c>
      <c r="D19" s="265"/>
      <c r="E19" s="252">
        <f>+'CE IAS trimestri'!M19+'CE IAS trimestri'!O19</f>
        <v>14582</v>
      </c>
      <c r="F19" s="252">
        <f>+'CE IAS trimestri'!N19+'CE IAS trimestri'!P19</f>
        <v>43</v>
      </c>
      <c r="G19" s="265"/>
    </row>
    <row r="20" spans="1:7" ht="12">
      <c r="A20" s="200" t="s">
        <v>322</v>
      </c>
      <c r="B20" s="252">
        <v>-488</v>
      </c>
      <c r="C20" s="252"/>
      <c r="D20" s="265"/>
      <c r="E20" s="252">
        <f>+'CE IAS trimestri'!M20+'CE IAS trimestri'!O20</f>
        <v>1556</v>
      </c>
      <c r="F20" s="252">
        <f>+'CE IAS trimestri'!N20+'CE IAS trimestri'!P20</f>
        <v>0</v>
      </c>
      <c r="G20" s="265"/>
    </row>
    <row r="21" spans="1:7" ht="12">
      <c r="A21" s="271" t="s">
        <v>323</v>
      </c>
      <c r="B21" s="271">
        <f>+B15+B17+B18-B19+B20</f>
        <v>61823</v>
      </c>
      <c r="C21" s="271"/>
      <c r="D21" s="270"/>
      <c r="E21" s="271">
        <f>+E15+E17+E18-E19+E20</f>
        <v>62771</v>
      </c>
      <c r="F21" s="271"/>
      <c r="G21" s="270"/>
    </row>
    <row r="22" spans="2:7" ht="12">
      <c r="B22" s="252"/>
      <c r="C22" s="252"/>
      <c r="D22" s="265"/>
      <c r="E22" s="252"/>
      <c r="F22" s="252"/>
      <c r="G22" s="265"/>
    </row>
    <row r="23" spans="1:7" ht="12">
      <c r="A23" s="200" t="s">
        <v>324</v>
      </c>
      <c r="B23" s="252">
        <v>28500</v>
      </c>
      <c r="C23" s="252"/>
      <c r="D23" s="265"/>
      <c r="E23" s="282">
        <f>+'CE IAS trimestri'!M23+'CE IAS trimestri'!O23</f>
        <v>29691</v>
      </c>
      <c r="F23" s="282"/>
      <c r="G23" s="265"/>
    </row>
    <row r="24" spans="2:7" ht="12">
      <c r="B24" s="252"/>
      <c r="C24" s="252"/>
      <c r="D24" s="265"/>
      <c r="E24" s="252"/>
      <c r="F24" s="252"/>
      <c r="G24" s="265"/>
    </row>
    <row r="25" spans="1:7" ht="12">
      <c r="A25" s="271" t="s">
        <v>325</v>
      </c>
      <c r="B25" s="271">
        <f>+B21-B23</f>
        <v>33323</v>
      </c>
      <c r="C25" s="271"/>
      <c r="D25" s="270"/>
      <c r="E25" s="271">
        <f>+E21-E23</f>
        <v>33080</v>
      </c>
      <c r="F25" s="271"/>
      <c r="G25" s="270"/>
    </row>
    <row r="26" spans="1:7" ht="12">
      <c r="A26" s="300"/>
      <c r="B26" s="270"/>
      <c r="C26" s="270"/>
      <c r="D26" s="270"/>
      <c r="E26" s="270"/>
      <c r="F26" s="270"/>
      <c r="G26" s="270"/>
    </row>
    <row r="27" spans="1:7" ht="12.75">
      <c r="A27" s="301" t="s">
        <v>326</v>
      </c>
      <c r="B27" s="265"/>
      <c r="C27" s="265"/>
      <c r="D27" s="265"/>
      <c r="E27" s="270"/>
      <c r="F27" s="270"/>
      <c r="G27" s="265"/>
    </row>
    <row r="28" spans="1:7" ht="24">
      <c r="A28" s="301" t="s">
        <v>327</v>
      </c>
      <c r="B28" s="252"/>
      <c r="C28" s="252"/>
      <c r="D28" s="265"/>
      <c r="E28" s="282"/>
      <c r="F28" s="282"/>
      <c r="G28" s="265"/>
    </row>
    <row r="29" spans="2:7" ht="12">
      <c r="B29" s="252"/>
      <c r="C29" s="252"/>
      <c r="D29" s="265"/>
      <c r="E29" s="252"/>
      <c r="F29" s="252"/>
      <c r="G29" s="265"/>
    </row>
    <row r="30" spans="1:7" ht="12">
      <c r="A30" s="271" t="s">
        <v>328</v>
      </c>
      <c r="B30" s="271">
        <f>+B25+B28</f>
        <v>33323</v>
      </c>
      <c r="C30" s="271"/>
      <c r="D30" s="270"/>
      <c r="E30" s="271">
        <f>+E25+E28</f>
        <v>33080</v>
      </c>
      <c r="F30" s="271"/>
      <c r="G30" s="270"/>
    </row>
    <row r="31" spans="1:7" ht="12">
      <c r="A31" s="302"/>
      <c r="B31" s="270"/>
      <c r="C31" s="270"/>
      <c r="D31" s="270"/>
      <c r="E31" s="270"/>
      <c r="F31" s="270"/>
      <c r="G31" s="270"/>
    </row>
    <row r="32" spans="1:7" ht="12">
      <c r="A32" s="229" t="s">
        <v>329</v>
      </c>
      <c r="B32" s="270"/>
      <c r="C32" s="270"/>
      <c r="D32" s="270"/>
      <c r="E32" s="270"/>
      <c r="F32" s="270"/>
      <c r="G32" s="270"/>
    </row>
    <row r="33" spans="1:7" ht="12">
      <c r="A33" s="229" t="s">
        <v>330</v>
      </c>
      <c r="B33" s="282">
        <f>+B30-B34</f>
        <v>33289</v>
      </c>
      <c r="C33" s="282"/>
      <c r="D33" s="270"/>
      <c r="E33" s="282">
        <f>+E30-E34</f>
        <v>33033</v>
      </c>
      <c r="F33" s="282"/>
      <c r="G33" s="270"/>
    </row>
    <row r="34" spans="1:7" ht="12">
      <c r="A34" s="229" t="s">
        <v>331</v>
      </c>
      <c r="B34" s="282">
        <v>34</v>
      </c>
      <c r="C34" s="282"/>
      <c r="D34" s="270"/>
      <c r="E34" s="282">
        <f>+'CE IAS trimestri'!M34+'CE IAS trimestri'!O34</f>
        <v>47</v>
      </c>
      <c r="F34" s="282"/>
      <c r="G34" s="270"/>
    </row>
    <row r="35" spans="1:7" ht="12">
      <c r="A35" s="229"/>
      <c r="B35" s="282"/>
      <c r="C35" s="282"/>
      <c r="D35" s="270"/>
      <c r="E35" s="282"/>
      <c r="F35" s="282"/>
      <c r="G35" s="270"/>
    </row>
    <row r="36" spans="1:7" ht="12">
      <c r="A36" s="229" t="s">
        <v>332</v>
      </c>
      <c r="B36" s="303">
        <v>0.09</v>
      </c>
      <c r="C36" s="303"/>
      <c r="D36" s="304"/>
      <c r="E36" s="303">
        <v>0.085</v>
      </c>
      <c r="F36" s="303"/>
      <c r="G36" s="304"/>
    </row>
    <row r="37" spans="1:7" ht="12">
      <c r="A37" s="229" t="s">
        <v>333</v>
      </c>
      <c r="B37" s="303">
        <v>0.089</v>
      </c>
      <c r="C37" s="303"/>
      <c r="D37" s="304"/>
      <c r="E37" s="303">
        <f>+E36</f>
        <v>0.085</v>
      </c>
      <c r="F37" s="303"/>
      <c r="G37" s="304"/>
    </row>
    <row r="38" spans="2:7" ht="12">
      <c r="B38" s="252"/>
      <c r="C38" s="252"/>
      <c r="D38" s="265"/>
      <c r="E38" s="252"/>
      <c r="F38" s="252"/>
      <c r="G38" s="265"/>
    </row>
    <row r="39" spans="1:7" ht="12">
      <c r="A39" s="305"/>
      <c r="B39" s="252"/>
      <c r="C39" s="252"/>
      <c r="D39" s="265"/>
      <c r="E39" s="252"/>
      <c r="F39" s="252"/>
      <c r="G39" s="265"/>
    </row>
    <row r="40" spans="1:7" ht="12">
      <c r="A40" s="305"/>
      <c r="B40" s="252"/>
      <c r="C40" s="252"/>
      <c r="D40" s="265"/>
      <c r="E40" s="252"/>
      <c r="F40" s="252"/>
      <c r="G40" s="265"/>
    </row>
    <row r="41" spans="2:7" ht="12">
      <c r="B41" s="252"/>
      <c r="C41" s="252"/>
      <c r="D41" s="265"/>
      <c r="E41" s="252"/>
      <c r="F41" s="252"/>
      <c r="G41" s="265"/>
    </row>
    <row r="42" spans="2:7" ht="12">
      <c r="B42" s="252"/>
      <c r="C42" s="252"/>
      <c r="D42" s="265"/>
      <c r="E42" s="252"/>
      <c r="F42" s="252"/>
      <c r="G42" s="265"/>
    </row>
    <row r="43" spans="2:7" ht="12">
      <c r="B43" s="252"/>
      <c r="C43" s="252"/>
      <c r="D43" s="265"/>
      <c r="E43" s="252"/>
      <c r="F43" s="252"/>
      <c r="G43" s="265"/>
    </row>
    <row r="44" spans="2:7" ht="12">
      <c r="B44" s="252"/>
      <c r="C44" s="252"/>
      <c r="D44" s="265"/>
      <c r="E44" s="252"/>
      <c r="F44" s="252"/>
      <c r="G44" s="265"/>
    </row>
    <row r="45" spans="2:7" ht="12">
      <c r="B45" s="252"/>
      <c r="C45" s="252"/>
      <c r="D45" s="265"/>
      <c r="E45" s="252"/>
      <c r="F45" s="252"/>
      <c r="G45" s="265"/>
    </row>
    <row r="46" spans="2:7" ht="12">
      <c r="B46" s="252"/>
      <c r="C46" s="252"/>
      <c r="D46" s="265"/>
      <c r="E46" s="252"/>
      <c r="F46" s="252"/>
      <c r="G46" s="265"/>
    </row>
    <row r="47" spans="2:7" ht="12">
      <c r="B47" s="252"/>
      <c r="C47" s="252"/>
      <c r="D47" s="265"/>
      <c r="E47" s="252"/>
      <c r="F47" s="252"/>
      <c r="G47" s="265"/>
    </row>
    <row r="48" spans="2:7" ht="12">
      <c r="B48" s="252"/>
      <c r="C48" s="252"/>
      <c r="D48" s="265"/>
      <c r="E48" s="252"/>
      <c r="F48" s="252"/>
      <c r="G48" s="265"/>
    </row>
    <row r="49" spans="2:7" ht="12">
      <c r="B49" s="252"/>
      <c r="C49" s="252"/>
      <c r="D49" s="265"/>
      <c r="E49" s="252"/>
      <c r="F49" s="252"/>
      <c r="G49" s="265"/>
    </row>
    <row r="50" spans="2:7" ht="12">
      <c r="B50" s="252"/>
      <c r="C50" s="252"/>
      <c r="D50" s="265"/>
      <c r="E50" s="252"/>
      <c r="F50" s="252"/>
      <c r="G50" s="265"/>
    </row>
    <row r="51" spans="2:7" ht="12">
      <c r="B51" s="252"/>
      <c r="C51" s="252"/>
      <c r="D51" s="265"/>
      <c r="E51" s="252"/>
      <c r="F51" s="252"/>
      <c r="G51" s="265"/>
    </row>
    <row r="52" spans="2:7" ht="12">
      <c r="B52" s="252"/>
      <c r="C52" s="252"/>
      <c r="D52" s="265"/>
      <c r="E52" s="252"/>
      <c r="F52" s="252"/>
      <c r="G52" s="265"/>
    </row>
    <row r="53" spans="2:7" ht="12">
      <c r="B53" s="252"/>
      <c r="C53" s="252"/>
      <c r="D53" s="265"/>
      <c r="E53" s="252"/>
      <c r="F53" s="252"/>
      <c r="G53" s="265"/>
    </row>
    <row r="54" spans="2:7" ht="12">
      <c r="B54" s="252"/>
      <c r="C54" s="252"/>
      <c r="D54" s="265"/>
      <c r="E54" s="252"/>
      <c r="F54" s="252"/>
      <c r="G54" s="265"/>
    </row>
    <row r="55" spans="2:7" ht="12">
      <c r="B55" s="252"/>
      <c r="C55" s="252"/>
      <c r="D55" s="265"/>
      <c r="E55" s="252"/>
      <c r="F55" s="252"/>
      <c r="G55" s="265"/>
    </row>
    <row r="56" spans="2:7" ht="12">
      <c r="B56" s="252"/>
      <c r="C56" s="252"/>
      <c r="D56" s="265"/>
      <c r="E56" s="252"/>
      <c r="F56" s="252"/>
      <c r="G56" s="265"/>
    </row>
    <row r="57" spans="2:7" ht="12">
      <c r="B57" s="252"/>
      <c r="C57" s="252"/>
      <c r="D57" s="265"/>
      <c r="E57" s="252"/>
      <c r="F57" s="252"/>
      <c r="G57" s="265"/>
    </row>
    <row r="58" spans="2:7" ht="12">
      <c r="B58" s="252"/>
      <c r="C58" s="252"/>
      <c r="D58" s="265"/>
      <c r="E58" s="252"/>
      <c r="F58" s="252"/>
      <c r="G58" s="265"/>
    </row>
    <row r="59" spans="2:7" ht="12">
      <c r="B59" s="252"/>
      <c r="C59" s="252"/>
      <c r="D59" s="265"/>
      <c r="E59" s="252"/>
      <c r="F59" s="252"/>
      <c r="G59" s="265"/>
    </row>
    <row r="60" spans="2:7" ht="12">
      <c r="B60" s="252"/>
      <c r="C60" s="252"/>
      <c r="D60" s="265"/>
      <c r="E60" s="252"/>
      <c r="F60" s="252"/>
      <c r="G60" s="265"/>
    </row>
    <row r="61" spans="2:7" ht="12">
      <c r="B61" s="252"/>
      <c r="C61" s="252"/>
      <c r="D61" s="265"/>
      <c r="E61" s="252"/>
      <c r="F61" s="252"/>
      <c r="G61" s="265"/>
    </row>
    <row r="62" spans="2:7" ht="12">
      <c r="B62" s="252"/>
      <c r="C62" s="252"/>
      <c r="D62" s="265"/>
      <c r="E62" s="252"/>
      <c r="F62" s="252"/>
      <c r="G62" s="265"/>
    </row>
    <row r="63" spans="2:7" ht="12">
      <c r="B63" s="252"/>
      <c r="C63" s="252"/>
      <c r="D63" s="265"/>
      <c r="E63" s="252"/>
      <c r="F63" s="252"/>
      <c r="G63" s="265"/>
    </row>
    <row r="64" spans="2:7" ht="12">
      <c r="B64" s="252"/>
      <c r="C64" s="252"/>
      <c r="D64" s="265"/>
      <c r="E64" s="252"/>
      <c r="F64" s="252"/>
      <c r="G64" s="265"/>
    </row>
    <row r="65" spans="2:7" ht="12">
      <c r="B65" s="252"/>
      <c r="C65" s="252"/>
      <c r="D65" s="265"/>
      <c r="E65" s="252"/>
      <c r="F65" s="252"/>
      <c r="G65" s="265"/>
    </row>
    <row r="66" spans="2:7" ht="12">
      <c r="B66" s="252"/>
      <c r="C66" s="252"/>
      <c r="D66" s="265"/>
      <c r="E66" s="252"/>
      <c r="F66" s="252"/>
      <c r="G66" s="265"/>
    </row>
    <row r="67" spans="2:7" ht="12">
      <c r="B67" s="252"/>
      <c r="C67" s="252"/>
      <c r="D67" s="265"/>
      <c r="E67" s="252"/>
      <c r="F67" s="252"/>
      <c r="G67" s="265"/>
    </row>
    <row r="68" spans="2:7" ht="12">
      <c r="B68" s="252"/>
      <c r="C68" s="252"/>
      <c r="D68" s="265"/>
      <c r="E68" s="252"/>
      <c r="F68" s="252"/>
      <c r="G68" s="265"/>
    </row>
    <row r="69" spans="2:7" ht="12">
      <c r="B69" s="252"/>
      <c r="C69" s="252"/>
      <c r="D69" s="265"/>
      <c r="E69" s="252"/>
      <c r="F69" s="252"/>
      <c r="G69" s="265"/>
    </row>
    <row r="70" spans="2:7" ht="12">
      <c r="B70" s="252"/>
      <c r="C70" s="252"/>
      <c r="D70" s="265"/>
      <c r="E70" s="252"/>
      <c r="F70" s="252"/>
      <c r="G70" s="265"/>
    </row>
    <row r="71" spans="2:7" ht="12">
      <c r="B71" s="252"/>
      <c r="C71" s="252"/>
      <c r="D71" s="265"/>
      <c r="E71" s="252"/>
      <c r="F71" s="252"/>
      <c r="G71" s="265"/>
    </row>
    <row r="72" spans="2:7" ht="12">
      <c r="B72" s="252"/>
      <c r="C72" s="252"/>
      <c r="D72" s="265"/>
      <c r="E72" s="252"/>
      <c r="F72" s="252"/>
      <c r="G72" s="265"/>
    </row>
    <row r="73" spans="2:7" ht="12">
      <c r="B73" s="252"/>
      <c r="C73" s="252"/>
      <c r="D73" s="265"/>
      <c r="E73" s="252"/>
      <c r="F73" s="252"/>
      <c r="G73" s="265"/>
    </row>
    <row r="74" spans="2:7" ht="12">
      <c r="B74" s="252"/>
      <c r="C74" s="252"/>
      <c r="D74" s="265"/>
      <c r="E74" s="252"/>
      <c r="F74" s="252"/>
      <c r="G74" s="265"/>
    </row>
    <row r="75" spans="2:7" ht="12">
      <c r="B75" s="252"/>
      <c r="C75" s="252"/>
      <c r="D75" s="265"/>
      <c r="E75" s="252"/>
      <c r="F75" s="252"/>
      <c r="G75" s="265"/>
    </row>
    <row r="76" spans="2:7" ht="12">
      <c r="B76" s="252"/>
      <c r="C76" s="252"/>
      <c r="D76" s="265"/>
      <c r="E76" s="252"/>
      <c r="F76" s="252"/>
      <c r="G76" s="265"/>
    </row>
    <row r="77" spans="2:7" ht="12">
      <c r="B77" s="252"/>
      <c r="C77" s="252"/>
      <c r="D77" s="265"/>
      <c r="E77" s="252"/>
      <c r="F77" s="252"/>
      <c r="G77" s="265"/>
    </row>
    <row r="78" spans="2:7" ht="12">
      <c r="B78" s="252"/>
      <c r="C78" s="252"/>
      <c r="D78" s="265"/>
      <c r="E78" s="252"/>
      <c r="F78" s="252"/>
      <c r="G78" s="265"/>
    </row>
    <row r="79" spans="2:7" ht="12">
      <c r="B79" s="252"/>
      <c r="C79" s="252"/>
      <c r="D79" s="265"/>
      <c r="E79" s="252"/>
      <c r="F79" s="252"/>
      <c r="G79" s="265"/>
    </row>
    <row r="80" spans="2:7" ht="12">
      <c r="B80" s="252"/>
      <c r="C80" s="252"/>
      <c r="D80" s="265"/>
      <c r="E80" s="252"/>
      <c r="F80" s="252"/>
      <c r="G80" s="265"/>
    </row>
    <row r="81" spans="2:7" ht="12">
      <c r="B81" s="252"/>
      <c r="C81" s="252"/>
      <c r="D81" s="265"/>
      <c r="E81" s="252"/>
      <c r="F81" s="252"/>
      <c r="G81" s="265"/>
    </row>
    <row r="82" spans="2:7" ht="12">
      <c r="B82" s="252"/>
      <c r="C82" s="252"/>
      <c r="D82" s="265"/>
      <c r="E82" s="252"/>
      <c r="F82" s="252"/>
      <c r="G82" s="265"/>
    </row>
    <row r="83" spans="2:7" ht="12">
      <c r="B83" s="252"/>
      <c r="C83" s="252"/>
      <c r="D83" s="265"/>
      <c r="E83" s="252"/>
      <c r="F83" s="252"/>
      <c r="G83" s="265"/>
    </row>
    <row r="84" spans="2:7" ht="12">
      <c r="B84" s="252"/>
      <c r="C84" s="252"/>
      <c r="D84" s="265"/>
      <c r="E84" s="252"/>
      <c r="F84" s="252"/>
      <c r="G84" s="265"/>
    </row>
    <row r="85" spans="2:7" ht="12">
      <c r="B85" s="252"/>
      <c r="C85" s="252"/>
      <c r="D85" s="265"/>
      <c r="E85" s="252"/>
      <c r="F85" s="252"/>
      <c r="G85" s="265"/>
    </row>
    <row r="86" spans="2:7" ht="12">
      <c r="B86" s="252"/>
      <c r="C86" s="252"/>
      <c r="D86" s="265"/>
      <c r="E86" s="252"/>
      <c r="F86" s="252"/>
      <c r="G86" s="265"/>
    </row>
    <row r="87" spans="2:7" ht="12">
      <c r="B87" s="252"/>
      <c r="C87" s="252"/>
      <c r="D87" s="265"/>
      <c r="E87" s="252"/>
      <c r="F87" s="252"/>
      <c r="G87" s="265"/>
    </row>
    <row r="88" spans="2:7" ht="12">
      <c r="B88" s="252"/>
      <c r="C88" s="252"/>
      <c r="D88" s="265"/>
      <c r="E88" s="252"/>
      <c r="F88" s="252"/>
      <c r="G88" s="265"/>
    </row>
    <row r="89" spans="2:7" ht="12">
      <c r="B89" s="252"/>
      <c r="C89" s="252"/>
      <c r="D89" s="265"/>
      <c r="E89" s="252"/>
      <c r="F89" s="252"/>
      <c r="G89" s="265"/>
    </row>
    <row r="90" spans="2:7" ht="12">
      <c r="B90" s="252"/>
      <c r="C90" s="252"/>
      <c r="D90" s="265"/>
      <c r="E90" s="252"/>
      <c r="F90" s="252"/>
      <c r="G90" s="265"/>
    </row>
    <row r="91" spans="2:7" ht="12">
      <c r="B91" s="252"/>
      <c r="C91" s="252"/>
      <c r="D91" s="265"/>
      <c r="E91" s="252"/>
      <c r="F91" s="252"/>
      <c r="G91" s="265"/>
    </row>
    <row r="92" spans="2:7" ht="12">
      <c r="B92" s="252"/>
      <c r="C92" s="252"/>
      <c r="D92" s="265"/>
      <c r="E92" s="252"/>
      <c r="F92" s="252"/>
      <c r="G92" s="265"/>
    </row>
    <row r="93" spans="2:7" ht="12">
      <c r="B93" s="252"/>
      <c r="C93" s="252"/>
      <c r="D93" s="265"/>
      <c r="E93" s="252"/>
      <c r="F93" s="252"/>
      <c r="G93" s="265"/>
    </row>
    <row r="94" spans="2:7" ht="12">
      <c r="B94" s="252"/>
      <c r="C94" s="252"/>
      <c r="D94" s="265"/>
      <c r="E94" s="252"/>
      <c r="F94" s="252"/>
      <c r="G94" s="265"/>
    </row>
    <row r="95" spans="2:7" ht="12">
      <c r="B95" s="252"/>
      <c r="C95" s="252"/>
      <c r="D95" s="265"/>
      <c r="E95" s="252"/>
      <c r="F95" s="252"/>
      <c r="G95" s="265"/>
    </row>
    <row r="96" spans="2:7" ht="12">
      <c r="B96" s="252"/>
      <c r="C96" s="252"/>
      <c r="D96" s="265"/>
      <c r="E96" s="252"/>
      <c r="F96" s="252"/>
      <c r="G96" s="265"/>
    </row>
    <row r="97" spans="2:7" ht="12">
      <c r="B97" s="252"/>
      <c r="C97" s="252"/>
      <c r="D97" s="265"/>
      <c r="E97" s="252"/>
      <c r="F97" s="252"/>
      <c r="G97" s="265"/>
    </row>
    <row r="98" spans="2:7" ht="12">
      <c r="B98" s="252"/>
      <c r="C98" s="252"/>
      <c r="D98" s="265"/>
      <c r="E98" s="252"/>
      <c r="F98" s="252"/>
      <c r="G98" s="265"/>
    </row>
    <row r="99" spans="2:7" ht="12">
      <c r="B99" s="252"/>
      <c r="C99" s="252"/>
      <c r="D99" s="265"/>
      <c r="E99" s="252"/>
      <c r="F99" s="252"/>
      <c r="G99" s="265"/>
    </row>
    <row r="100" spans="2:7" ht="12">
      <c r="B100" s="252"/>
      <c r="C100" s="252"/>
      <c r="D100" s="265"/>
      <c r="E100" s="252"/>
      <c r="F100" s="252"/>
      <c r="G100" s="265"/>
    </row>
    <row r="101" spans="2:7" ht="12">
      <c r="B101" s="252"/>
      <c r="C101" s="252"/>
      <c r="D101" s="265"/>
      <c r="E101" s="252"/>
      <c r="F101" s="252"/>
      <c r="G101" s="265"/>
    </row>
    <row r="102" spans="2:7" ht="12">
      <c r="B102" s="252"/>
      <c r="C102" s="252"/>
      <c r="D102" s="265"/>
      <c r="E102" s="252"/>
      <c r="F102" s="252"/>
      <c r="G102" s="265"/>
    </row>
    <row r="103" spans="2:7" ht="12">
      <c r="B103" s="252"/>
      <c r="C103" s="252"/>
      <c r="D103" s="265"/>
      <c r="E103" s="252"/>
      <c r="F103" s="252"/>
      <c r="G103" s="265"/>
    </row>
    <row r="104" spans="2:7" ht="12">
      <c r="B104" s="252"/>
      <c r="C104" s="252"/>
      <c r="D104" s="265"/>
      <c r="E104" s="252"/>
      <c r="F104" s="252"/>
      <c r="G104" s="265"/>
    </row>
    <row r="105" spans="2:7" ht="12">
      <c r="B105" s="252"/>
      <c r="C105" s="252"/>
      <c r="D105" s="265"/>
      <c r="E105" s="252"/>
      <c r="F105" s="252"/>
      <c r="G105" s="265"/>
    </row>
    <row r="106" spans="2:7" ht="12">
      <c r="B106" s="252"/>
      <c r="C106" s="252"/>
      <c r="D106" s="265"/>
      <c r="E106" s="252"/>
      <c r="F106" s="252"/>
      <c r="G106" s="265"/>
    </row>
    <row r="107" spans="2:7" ht="12">
      <c r="B107" s="252"/>
      <c r="C107" s="252"/>
      <c r="D107" s="265"/>
      <c r="E107" s="252"/>
      <c r="F107" s="252"/>
      <c r="G107" s="265"/>
    </row>
    <row r="108" spans="2:7" ht="12">
      <c r="B108" s="252"/>
      <c r="C108" s="252"/>
      <c r="D108" s="265"/>
      <c r="E108" s="252"/>
      <c r="F108" s="252"/>
      <c r="G108" s="265"/>
    </row>
    <row r="109" spans="1:7" ht="12">
      <c r="A109" s="252" t="s">
        <v>334</v>
      </c>
      <c r="B109" s="252"/>
      <c r="C109" s="252"/>
      <c r="D109" s="265"/>
      <c r="E109" s="252"/>
      <c r="F109" s="252"/>
      <c r="G109" s="265"/>
    </row>
    <row r="110" spans="2:7" ht="12">
      <c r="B110" s="252"/>
      <c r="C110" s="252"/>
      <c r="D110" s="265"/>
      <c r="E110" s="252"/>
      <c r="F110" s="252"/>
      <c r="G110" s="265"/>
    </row>
    <row r="111" spans="1:7" ht="12">
      <c r="A111" s="282" t="s">
        <v>335</v>
      </c>
      <c r="B111" s="252"/>
      <c r="C111" s="252"/>
      <c r="D111" s="265"/>
      <c r="E111" s="252"/>
      <c r="F111" s="252"/>
      <c r="G111" s="265"/>
    </row>
    <row r="112" spans="2:7" ht="12">
      <c r="B112" s="252"/>
      <c r="C112" s="252"/>
      <c r="D112" s="265"/>
      <c r="E112" s="252"/>
      <c r="F112" s="252"/>
      <c r="G112" s="265"/>
    </row>
    <row r="113" spans="2:7" ht="12">
      <c r="B113" s="252"/>
      <c r="C113" s="252"/>
      <c r="D113" s="265"/>
      <c r="E113" s="252"/>
      <c r="F113" s="252"/>
      <c r="G113" s="265"/>
    </row>
    <row r="114" spans="2:7" ht="12">
      <c r="B114" s="252"/>
      <c r="C114" s="252"/>
      <c r="D114" s="265"/>
      <c r="E114" s="252"/>
      <c r="F114" s="252"/>
      <c r="G114" s="265"/>
    </row>
    <row r="115" spans="2:7" ht="12">
      <c r="B115" s="252"/>
      <c r="C115" s="252"/>
      <c r="D115" s="265"/>
      <c r="E115" s="252"/>
      <c r="F115" s="252"/>
      <c r="G115" s="265"/>
    </row>
    <row r="116" spans="2:7" ht="12">
      <c r="B116" s="252"/>
      <c r="C116" s="252"/>
      <c r="D116" s="265"/>
      <c r="E116" s="252"/>
      <c r="F116" s="252"/>
      <c r="G116" s="265"/>
    </row>
    <row r="117" spans="2:7" ht="12">
      <c r="B117" s="252"/>
      <c r="C117" s="252"/>
      <c r="D117" s="265"/>
      <c r="E117" s="252"/>
      <c r="F117" s="252"/>
      <c r="G117" s="265"/>
    </row>
    <row r="118" spans="2:7" ht="12">
      <c r="B118" s="252"/>
      <c r="C118" s="252"/>
      <c r="D118" s="265"/>
      <c r="E118" s="252"/>
      <c r="F118" s="252"/>
      <c r="G118" s="265"/>
    </row>
    <row r="119" spans="2:7" ht="12">
      <c r="B119" s="252"/>
      <c r="C119" s="252"/>
      <c r="D119" s="265"/>
      <c r="E119" s="252"/>
      <c r="F119" s="252"/>
      <c r="G119" s="265"/>
    </row>
    <row r="120" spans="2:7" ht="12">
      <c r="B120" s="252"/>
      <c r="C120" s="252"/>
      <c r="D120" s="265"/>
      <c r="E120" s="252"/>
      <c r="F120" s="252"/>
      <c r="G120" s="265"/>
    </row>
    <row r="121" spans="2:7" ht="12">
      <c r="B121" s="252"/>
      <c r="C121" s="252"/>
      <c r="D121" s="265"/>
      <c r="E121" s="252"/>
      <c r="F121" s="252"/>
      <c r="G121" s="265"/>
    </row>
    <row r="122" spans="2:7" ht="12">
      <c r="B122" s="252"/>
      <c r="C122" s="252"/>
      <c r="D122" s="265"/>
      <c r="E122" s="252"/>
      <c r="F122" s="252"/>
      <c r="G122" s="265"/>
    </row>
    <row r="123" spans="2:7" ht="12">
      <c r="B123" s="252"/>
      <c r="C123" s="252"/>
      <c r="D123" s="265"/>
      <c r="E123" s="252"/>
      <c r="F123" s="252"/>
      <c r="G123" s="265"/>
    </row>
    <row r="124" spans="2:7" ht="12">
      <c r="B124" s="252"/>
      <c r="C124" s="252"/>
      <c r="D124" s="265"/>
      <c r="E124" s="252"/>
      <c r="F124" s="252"/>
      <c r="G124" s="265"/>
    </row>
    <row r="125" spans="2:7" ht="12">
      <c r="B125" s="252"/>
      <c r="C125" s="252"/>
      <c r="D125" s="265"/>
      <c r="E125" s="252"/>
      <c r="F125" s="252"/>
      <c r="G125" s="265"/>
    </row>
    <row r="126" spans="2:7" ht="12">
      <c r="B126" s="252"/>
      <c r="C126" s="252"/>
      <c r="D126" s="265"/>
      <c r="E126" s="252"/>
      <c r="F126" s="252"/>
      <c r="G126" s="265"/>
    </row>
    <row r="127" spans="2:7" ht="12">
      <c r="B127" s="252"/>
      <c r="C127" s="252"/>
      <c r="D127" s="265"/>
      <c r="E127" s="252"/>
      <c r="F127" s="252"/>
      <c r="G127" s="265"/>
    </row>
    <row r="128" spans="2:7" ht="12">
      <c r="B128" s="252"/>
      <c r="C128" s="252"/>
      <c r="D128" s="265"/>
      <c r="E128" s="252"/>
      <c r="F128" s="252"/>
      <c r="G128" s="265"/>
    </row>
    <row r="129" spans="2:7" ht="12">
      <c r="B129" s="252"/>
      <c r="C129" s="252"/>
      <c r="D129" s="265"/>
      <c r="E129" s="252"/>
      <c r="F129" s="252"/>
      <c r="G129" s="265"/>
    </row>
    <row r="130" spans="2:7" ht="12">
      <c r="B130" s="252"/>
      <c r="C130" s="252"/>
      <c r="D130" s="265"/>
      <c r="E130" s="252"/>
      <c r="F130" s="252"/>
      <c r="G130" s="265"/>
    </row>
    <row r="131" spans="2:7" ht="12">
      <c r="B131" s="252"/>
      <c r="C131" s="252"/>
      <c r="D131" s="265"/>
      <c r="E131" s="252"/>
      <c r="F131" s="252"/>
      <c r="G131" s="265"/>
    </row>
    <row r="132" spans="2:7" ht="12">
      <c r="B132" s="252"/>
      <c r="C132" s="252"/>
      <c r="D132" s="265"/>
      <c r="E132" s="252"/>
      <c r="F132" s="252"/>
      <c r="G132" s="265"/>
    </row>
    <row r="133" spans="2:7" ht="12">
      <c r="B133" s="252"/>
      <c r="C133" s="252"/>
      <c r="D133" s="265"/>
      <c r="E133" s="252"/>
      <c r="F133" s="252"/>
      <c r="G133" s="265"/>
    </row>
    <row r="134" spans="2:7" ht="12">
      <c r="B134" s="252"/>
      <c r="C134" s="252"/>
      <c r="D134" s="265"/>
      <c r="E134" s="252"/>
      <c r="F134" s="252"/>
      <c r="G134" s="265"/>
    </row>
    <row r="135" spans="2:7" ht="12">
      <c r="B135" s="252"/>
      <c r="C135" s="252"/>
      <c r="D135" s="265"/>
      <c r="E135" s="252"/>
      <c r="F135" s="252"/>
      <c r="G135" s="265"/>
    </row>
    <row r="136" spans="2:7" ht="12">
      <c r="B136" s="252"/>
      <c r="C136" s="252"/>
      <c r="D136" s="265"/>
      <c r="E136" s="252"/>
      <c r="F136" s="252"/>
      <c r="G136" s="265"/>
    </row>
    <row r="137" spans="2:7" ht="12">
      <c r="B137" s="252"/>
      <c r="C137" s="252"/>
      <c r="D137" s="265"/>
      <c r="E137" s="252"/>
      <c r="F137" s="252"/>
      <c r="G137" s="265"/>
    </row>
    <row r="138" spans="2:7" ht="12">
      <c r="B138" s="252"/>
      <c r="C138" s="252"/>
      <c r="D138" s="265"/>
      <c r="E138" s="252"/>
      <c r="F138" s="252"/>
      <c r="G138" s="265"/>
    </row>
    <row r="139" spans="2:7" ht="12">
      <c r="B139" s="252"/>
      <c r="C139" s="252"/>
      <c r="D139" s="265"/>
      <c r="E139" s="252"/>
      <c r="F139" s="252"/>
      <c r="G139" s="265"/>
    </row>
    <row r="140" spans="2:7" ht="12">
      <c r="B140" s="252"/>
      <c r="C140" s="252"/>
      <c r="D140" s="265"/>
      <c r="E140" s="252"/>
      <c r="F140" s="252"/>
      <c r="G140" s="265"/>
    </row>
    <row r="141" spans="2:7" ht="12">
      <c r="B141" s="252"/>
      <c r="C141" s="252"/>
      <c r="D141" s="265"/>
      <c r="E141" s="252"/>
      <c r="F141" s="252"/>
      <c r="G141" s="265"/>
    </row>
    <row r="142" spans="2:7" ht="12">
      <c r="B142" s="252"/>
      <c r="C142" s="252"/>
      <c r="D142" s="265"/>
      <c r="E142" s="252"/>
      <c r="F142" s="252"/>
      <c r="G142" s="265"/>
    </row>
    <row r="143" spans="2:7" ht="12">
      <c r="B143" s="252"/>
      <c r="C143" s="252"/>
      <c r="D143" s="265"/>
      <c r="E143" s="252"/>
      <c r="F143" s="252"/>
      <c r="G143" s="265"/>
    </row>
    <row r="144" spans="2:7" ht="12">
      <c r="B144" s="252"/>
      <c r="C144" s="252"/>
      <c r="D144" s="265"/>
      <c r="E144" s="252"/>
      <c r="F144" s="252"/>
      <c r="G144" s="265"/>
    </row>
    <row r="145" spans="2:7" ht="12">
      <c r="B145" s="252"/>
      <c r="C145" s="252"/>
      <c r="D145" s="265"/>
      <c r="E145" s="252"/>
      <c r="F145" s="252"/>
      <c r="G145" s="265"/>
    </row>
    <row r="146" spans="2:7" ht="12">
      <c r="B146" s="252"/>
      <c r="C146" s="252"/>
      <c r="D146" s="265"/>
      <c r="E146" s="252"/>
      <c r="F146" s="252"/>
      <c r="G146" s="265"/>
    </row>
    <row r="147" spans="2:7" ht="12">
      <c r="B147" s="252"/>
      <c r="C147" s="252"/>
      <c r="D147" s="265"/>
      <c r="E147" s="252"/>
      <c r="F147" s="252"/>
      <c r="G147" s="265"/>
    </row>
    <row r="148" spans="2:7" ht="12">
      <c r="B148" s="252"/>
      <c r="C148" s="252"/>
      <c r="D148" s="265"/>
      <c r="E148" s="252"/>
      <c r="F148" s="252"/>
      <c r="G148" s="265"/>
    </row>
    <row r="149" spans="2:7" ht="12">
      <c r="B149" s="252"/>
      <c r="C149" s="252"/>
      <c r="D149" s="265"/>
      <c r="E149" s="252"/>
      <c r="F149" s="252"/>
      <c r="G149" s="265"/>
    </row>
    <row r="150" spans="2:7" ht="12">
      <c r="B150" s="252"/>
      <c r="C150" s="252"/>
      <c r="D150" s="265"/>
      <c r="E150" s="252"/>
      <c r="F150" s="252"/>
      <c r="G150" s="265"/>
    </row>
    <row r="151" spans="2:7" ht="12">
      <c r="B151" s="252"/>
      <c r="C151" s="252"/>
      <c r="D151" s="265"/>
      <c r="E151" s="252"/>
      <c r="F151" s="252"/>
      <c r="G151" s="265"/>
    </row>
    <row r="152" spans="2:7" ht="12">
      <c r="B152" s="252"/>
      <c r="C152" s="252"/>
      <c r="D152" s="265"/>
      <c r="E152" s="252"/>
      <c r="F152" s="252"/>
      <c r="G152" s="265"/>
    </row>
    <row r="153" spans="2:7" ht="12">
      <c r="B153" s="252"/>
      <c r="C153" s="252"/>
      <c r="D153" s="265"/>
      <c r="E153" s="252"/>
      <c r="F153" s="252"/>
      <c r="G153" s="265"/>
    </row>
    <row r="154" spans="2:7" ht="12">
      <c r="B154" s="252"/>
      <c r="C154" s="252"/>
      <c r="D154" s="265"/>
      <c r="E154" s="252"/>
      <c r="F154" s="252"/>
      <c r="G154" s="265"/>
    </row>
    <row r="155" spans="2:7" ht="12">
      <c r="B155" s="252"/>
      <c r="C155" s="252"/>
      <c r="D155" s="265"/>
      <c r="E155" s="252"/>
      <c r="F155" s="252"/>
      <c r="G155" s="265"/>
    </row>
    <row r="156" spans="2:7" ht="12">
      <c r="B156" s="252"/>
      <c r="C156" s="252"/>
      <c r="D156" s="265"/>
      <c r="E156" s="252"/>
      <c r="F156" s="252"/>
      <c r="G156" s="265"/>
    </row>
    <row r="157" spans="2:7" ht="12">
      <c r="B157" s="252"/>
      <c r="C157" s="252"/>
      <c r="D157" s="265"/>
      <c r="E157" s="252"/>
      <c r="F157" s="252"/>
      <c r="G157" s="265"/>
    </row>
    <row r="158" spans="2:7" ht="12">
      <c r="B158" s="252"/>
      <c r="C158" s="252"/>
      <c r="D158" s="265"/>
      <c r="E158" s="252"/>
      <c r="F158" s="252"/>
      <c r="G158" s="265"/>
    </row>
    <row r="159" spans="2:7" ht="12">
      <c r="B159" s="252"/>
      <c r="C159" s="252"/>
      <c r="D159" s="265"/>
      <c r="E159" s="252"/>
      <c r="F159" s="252"/>
      <c r="G159" s="265"/>
    </row>
    <row r="160" spans="2:7" ht="12">
      <c r="B160" s="252"/>
      <c r="C160" s="252"/>
      <c r="D160" s="265"/>
      <c r="E160" s="252"/>
      <c r="F160" s="252"/>
      <c r="G160" s="265"/>
    </row>
    <row r="161" spans="2:7" ht="12">
      <c r="B161" s="252"/>
      <c r="C161" s="252"/>
      <c r="D161" s="265"/>
      <c r="E161" s="252"/>
      <c r="F161" s="252"/>
      <c r="G161" s="265"/>
    </row>
    <row r="162" spans="2:7" ht="12">
      <c r="B162" s="252"/>
      <c r="C162" s="252"/>
      <c r="D162" s="265"/>
      <c r="E162" s="252"/>
      <c r="F162" s="252"/>
      <c r="G162" s="265"/>
    </row>
    <row r="163" spans="2:7" ht="12">
      <c r="B163" s="252"/>
      <c r="C163" s="252"/>
      <c r="D163" s="265"/>
      <c r="E163" s="252"/>
      <c r="F163" s="252"/>
      <c r="G163" s="265"/>
    </row>
    <row r="164" spans="2:7" ht="12">
      <c r="B164" s="252"/>
      <c r="C164" s="252"/>
      <c r="D164" s="265"/>
      <c r="E164" s="252"/>
      <c r="F164" s="252"/>
      <c r="G164" s="265"/>
    </row>
    <row r="165" spans="2:7" ht="12">
      <c r="B165" s="252"/>
      <c r="C165" s="252"/>
      <c r="D165" s="265"/>
      <c r="E165" s="252"/>
      <c r="F165" s="252"/>
      <c r="G165" s="265"/>
    </row>
    <row r="166" spans="2:7" ht="12">
      <c r="B166" s="252"/>
      <c r="C166" s="252"/>
      <c r="D166" s="265"/>
      <c r="E166" s="252"/>
      <c r="F166" s="252"/>
      <c r="G166" s="265"/>
    </row>
    <row r="167" spans="2:7" ht="12">
      <c r="B167" s="252"/>
      <c r="C167" s="252"/>
      <c r="D167" s="265"/>
      <c r="E167" s="252"/>
      <c r="F167" s="252"/>
      <c r="G167" s="265"/>
    </row>
    <row r="168" spans="2:7" ht="12">
      <c r="B168" s="252"/>
      <c r="C168" s="252"/>
      <c r="D168" s="265"/>
      <c r="E168" s="252"/>
      <c r="F168" s="252"/>
      <c r="G168" s="265"/>
    </row>
    <row r="169" spans="2:7" ht="12">
      <c r="B169" s="252"/>
      <c r="C169" s="252"/>
      <c r="D169" s="265"/>
      <c r="E169" s="252"/>
      <c r="F169" s="252"/>
      <c r="G169" s="265"/>
    </row>
    <row r="170" spans="2:7" ht="12">
      <c r="B170" s="252"/>
      <c r="C170" s="252"/>
      <c r="D170" s="265"/>
      <c r="E170" s="252"/>
      <c r="F170" s="252"/>
      <c r="G170" s="265"/>
    </row>
    <row r="171" spans="2:7" ht="12">
      <c r="B171" s="252"/>
      <c r="C171" s="252"/>
      <c r="D171" s="265"/>
      <c r="E171" s="252"/>
      <c r="F171" s="252"/>
      <c r="G171" s="265"/>
    </row>
    <row r="172" spans="2:7" ht="12">
      <c r="B172" s="252"/>
      <c r="C172" s="252"/>
      <c r="D172" s="265"/>
      <c r="E172" s="252"/>
      <c r="F172" s="252"/>
      <c r="G172" s="265"/>
    </row>
    <row r="173" spans="2:7" ht="12">
      <c r="B173" s="252"/>
      <c r="C173" s="252"/>
      <c r="D173" s="265"/>
      <c r="E173" s="252"/>
      <c r="F173" s="252"/>
      <c r="G173" s="265"/>
    </row>
    <row r="174" spans="2:7" ht="12">
      <c r="B174" s="252"/>
      <c r="C174" s="252"/>
      <c r="D174" s="265"/>
      <c r="E174" s="252"/>
      <c r="F174" s="252"/>
      <c r="G174" s="265"/>
    </row>
    <row r="175" spans="2:7" ht="12">
      <c r="B175" s="252"/>
      <c r="C175" s="252"/>
      <c r="D175" s="265"/>
      <c r="E175" s="252"/>
      <c r="F175" s="252"/>
      <c r="G175" s="265"/>
    </row>
    <row r="176" spans="2:7" ht="12">
      <c r="B176" s="252"/>
      <c r="C176" s="252"/>
      <c r="D176" s="265"/>
      <c r="E176" s="252"/>
      <c r="F176" s="252"/>
      <c r="G176" s="265"/>
    </row>
    <row r="177" spans="2:7" ht="12">
      <c r="B177" s="252"/>
      <c r="C177" s="252"/>
      <c r="D177" s="265"/>
      <c r="E177" s="252"/>
      <c r="F177" s="252"/>
      <c r="G177" s="265"/>
    </row>
    <row r="178" spans="2:7" ht="12">
      <c r="B178" s="252"/>
      <c r="C178" s="252"/>
      <c r="D178" s="265"/>
      <c r="E178" s="252"/>
      <c r="F178" s="252"/>
      <c r="G178" s="265"/>
    </row>
    <row r="179" spans="2:7" ht="12">
      <c r="B179" s="252"/>
      <c r="C179" s="252"/>
      <c r="D179" s="265"/>
      <c r="E179" s="252"/>
      <c r="F179" s="252"/>
      <c r="G179" s="265"/>
    </row>
    <row r="180" spans="2:7" ht="12">
      <c r="B180" s="252"/>
      <c r="C180" s="252"/>
      <c r="D180" s="265"/>
      <c r="E180" s="252"/>
      <c r="F180" s="252"/>
      <c r="G180" s="265"/>
    </row>
    <row r="181" spans="2:7" ht="12">
      <c r="B181" s="252"/>
      <c r="C181" s="252"/>
      <c r="D181" s="265"/>
      <c r="E181" s="252"/>
      <c r="F181" s="252"/>
      <c r="G181" s="265"/>
    </row>
    <row r="182" spans="2:7" ht="12">
      <c r="B182" s="252"/>
      <c r="C182" s="252"/>
      <c r="D182" s="265"/>
      <c r="E182" s="252"/>
      <c r="F182" s="252"/>
      <c r="G182" s="265"/>
    </row>
    <row r="183" spans="2:7" ht="12">
      <c r="B183" s="252"/>
      <c r="C183" s="252"/>
      <c r="D183" s="265"/>
      <c r="E183" s="252"/>
      <c r="F183" s="252"/>
      <c r="G183" s="265"/>
    </row>
    <row r="184" spans="2:7" ht="12">
      <c r="B184" s="252"/>
      <c r="C184" s="252"/>
      <c r="D184" s="265"/>
      <c r="E184" s="252"/>
      <c r="F184" s="252"/>
      <c r="G184" s="265"/>
    </row>
    <row r="185" spans="2:7" ht="12">
      <c r="B185" s="252"/>
      <c r="C185" s="252"/>
      <c r="D185" s="265"/>
      <c r="E185" s="252"/>
      <c r="F185" s="252"/>
      <c r="G185" s="265"/>
    </row>
    <row r="186" spans="2:7" ht="12">
      <c r="B186" s="252"/>
      <c r="C186" s="252"/>
      <c r="D186" s="265"/>
      <c r="E186" s="252"/>
      <c r="F186" s="252"/>
      <c r="G186" s="265"/>
    </row>
    <row r="187" spans="2:7" ht="12">
      <c r="B187" s="252"/>
      <c r="C187" s="252"/>
      <c r="D187" s="265"/>
      <c r="E187" s="252"/>
      <c r="F187" s="252"/>
      <c r="G187" s="265"/>
    </row>
    <row r="188" spans="2:7" ht="12">
      <c r="B188" s="252"/>
      <c r="C188" s="252"/>
      <c r="D188" s="265"/>
      <c r="E188" s="252"/>
      <c r="F188" s="252"/>
      <c r="G188" s="265"/>
    </row>
    <row r="189" spans="2:7" ht="12">
      <c r="B189" s="252"/>
      <c r="C189" s="252"/>
      <c r="D189" s="265"/>
      <c r="E189" s="252"/>
      <c r="F189" s="252"/>
      <c r="G189" s="265"/>
    </row>
    <row r="190" spans="2:7" ht="12">
      <c r="B190" s="252"/>
      <c r="C190" s="252"/>
      <c r="D190" s="265"/>
      <c r="E190" s="252"/>
      <c r="F190" s="252"/>
      <c r="G190" s="265"/>
    </row>
    <row r="191" spans="2:7" ht="12">
      <c r="B191" s="252"/>
      <c r="C191" s="252"/>
      <c r="D191" s="265"/>
      <c r="E191" s="252"/>
      <c r="F191" s="252"/>
      <c r="G191" s="265"/>
    </row>
    <row r="192" spans="2:7" ht="12">
      <c r="B192" s="252"/>
      <c r="C192" s="252"/>
      <c r="D192" s="265"/>
      <c r="E192" s="252"/>
      <c r="F192" s="252"/>
      <c r="G192" s="265"/>
    </row>
    <row r="193" spans="2:7" ht="12">
      <c r="B193" s="252"/>
      <c r="C193" s="252"/>
      <c r="D193" s="265"/>
      <c r="E193" s="252"/>
      <c r="F193" s="252"/>
      <c r="G193" s="265"/>
    </row>
    <row r="194" spans="2:7" ht="12">
      <c r="B194" s="252"/>
      <c r="C194" s="252"/>
      <c r="D194" s="265"/>
      <c r="E194" s="252"/>
      <c r="F194" s="252"/>
      <c r="G194" s="265"/>
    </row>
    <row r="195" spans="2:7" ht="12">
      <c r="B195" s="252"/>
      <c r="C195" s="252"/>
      <c r="D195" s="265"/>
      <c r="E195" s="252"/>
      <c r="F195" s="252"/>
      <c r="G195" s="265"/>
    </row>
    <row r="196" spans="2:7" ht="12">
      <c r="B196" s="252"/>
      <c r="C196" s="252"/>
      <c r="D196" s="265"/>
      <c r="E196" s="252"/>
      <c r="F196" s="252"/>
      <c r="G196" s="265"/>
    </row>
    <row r="197" spans="2:7" ht="12">
      <c r="B197" s="252"/>
      <c r="C197" s="252"/>
      <c r="D197" s="265"/>
      <c r="E197" s="252"/>
      <c r="F197" s="252"/>
      <c r="G197" s="265"/>
    </row>
    <row r="198" spans="2:7" ht="12">
      <c r="B198" s="252"/>
      <c r="C198" s="252"/>
      <c r="D198" s="265"/>
      <c r="E198" s="252"/>
      <c r="F198" s="252"/>
      <c r="G198" s="265"/>
    </row>
    <row r="199" spans="2:7" ht="12">
      <c r="B199" s="252"/>
      <c r="C199" s="252"/>
      <c r="D199" s="265"/>
      <c r="E199" s="252"/>
      <c r="F199" s="252"/>
      <c r="G199" s="265"/>
    </row>
    <row r="200" spans="2:7" ht="12">
      <c r="B200" s="252"/>
      <c r="C200" s="252"/>
      <c r="D200" s="265"/>
      <c r="E200" s="252"/>
      <c r="F200" s="252"/>
      <c r="G200" s="265"/>
    </row>
    <row r="201" spans="2:7" ht="12">
      <c r="B201" s="252"/>
      <c r="C201" s="252"/>
      <c r="D201" s="265"/>
      <c r="E201" s="252"/>
      <c r="F201" s="252"/>
      <c r="G201" s="265"/>
    </row>
    <row r="202" spans="2:7" ht="12">
      <c r="B202" s="252"/>
      <c r="C202" s="252"/>
      <c r="D202" s="265"/>
      <c r="E202" s="252"/>
      <c r="F202" s="252"/>
      <c r="G202" s="265"/>
    </row>
    <row r="203" spans="2:7" ht="12">
      <c r="B203" s="252"/>
      <c r="C203" s="252"/>
      <c r="D203" s="265"/>
      <c r="E203" s="252"/>
      <c r="F203" s="252"/>
      <c r="G203" s="265"/>
    </row>
    <row r="204" spans="2:7" ht="12">
      <c r="B204" s="252"/>
      <c r="C204" s="252"/>
      <c r="D204" s="265"/>
      <c r="E204" s="252"/>
      <c r="F204" s="252"/>
      <c r="G204" s="265"/>
    </row>
    <row r="205" spans="2:7" ht="12">
      <c r="B205" s="252"/>
      <c r="C205" s="252"/>
      <c r="D205" s="265"/>
      <c r="E205" s="252"/>
      <c r="F205" s="252"/>
      <c r="G205" s="265"/>
    </row>
    <row r="206" spans="2:7" ht="12">
      <c r="B206" s="252"/>
      <c r="C206" s="252"/>
      <c r="D206" s="265"/>
      <c r="E206" s="252"/>
      <c r="F206" s="252"/>
      <c r="G206" s="265"/>
    </row>
    <row r="207" spans="2:7" ht="12">
      <c r="B207" s="252"/>
      <c r="C207" s="252"/>
      <c r="D207" s="265"/>
      <c r="E207" s="252"/>
      <c r="F207" s="252"/>
      <c r="G207" s="265"/>
    </row>
    <row r="208" spans="2:7" ht="12">
      <c r="B208" s="252"/>
      <c r="C208" s="252"/>
      <c r="D208" s="265"/>
      <c r="E208" s="252"/>
      <c r="F208" s="252"/>
      <c r="G208" s="265"/>
    </row>
    <row r="209" spans="2:7" ht="12">
      <c r="B209" s="252"/>
      <c r="C209" s="252"/>
      <c r="D209" s="265"/>
      <c r="E209" s="252"/>
      <c r="F209" s="252"/>
      <c r="G209" s="265"/>
    </row>
    <row r="210" spans="2:7" ht="12">
      <c r="B210" s="252"/>
      <c r="C210" s="252"/>
      <c r="D210" s="265"/>
      <c r="E210" s="252"/>
      <c r="F210" s="252"/>
      <c r="G210" s="265"/>
    </row>
    <row r="211" spans="2:7" ht="12">
      <c r="B211" s="252"/>
      <c r="C211" s="252"/>
      <c r="D211" s="265"/>
      <c r="E211" s="252"/>
      <c r="F211" s="252"/>
      <c r="G211" s="265"/>
    </row>
    <row r="212" spans="2:7" ht="12">
      <c r="B212" s="252"/>
      <c r="C212" s="252"/>
      <c r="D212" s="265"/>
      <c r="E212" s="252"/>
      <c r="F212" s="252"/>
      <c r="G212" s="265"/>
    </row>
    <row r="213" spans="2:7" ht="12">
      <c r="B213" s="252"/>
      <c r="C213" s="252"/>
      <c r="D213" s="265"/>
      <c r="E213" s="252"/>
      <c r="F213" s="252"/>
      <c r="G213" s="265"/>
    </row>
    <row r="214" spans="2:7" ht="12">
      <c r="B214" s="252"/>
      <c r="C214" s="252"/>
      <c r="D214" s="265"/>
      <c r="E214" s="252"/>
      <c r="F214" s="252"/>
      <c r="G214" s="265"/>
    </row>
    <row r="215" spans="2:7" ht="12">
      <c r="B215" s="252"/>
      <c r="C215" s="252"/>
      <c r="D215" s="265"/>
      <c r="E215" s="252"/>
      <c r="F215" s="252"/>
      <c r="G215" s="265"/>
    </row>
    <row r="216" spans="2:7" ht="12">
      <c r="B216" s="252"/>
      <c r="C216" s="252"/>
      <c r="D216" s="265"/>
      <c r="E216" s="252"/>
      <c r="F216" s="252"/>
      <c r="G216" s="265"/>
    </row>
    <row r="217" spans="2:7" ht="12">
      <c r="B217" s="252"/>
      <c r="C217" s="252"/>
      <c r="D217" s="265"/>
      <c r="E217" s="252"/>
      <c r="F217" s="252"/>
      <c r="G217" s="265"/>
    </row>
    <row r="218" spans="2:7" ht="12">
      <c r="B218" s="252"/>
      <c r="C218" s="252"/>
      <c r="D218" s="265"/>
      <c r="E218" s="252"/>
      <c r="F218" s="252"/>
      <c r="G218" s="265"/>
    </row>
    <row r="219" spans="2:7" ht="12">
      <c r="B219" s="252"/>
      <c r="C219" s="252"/>
      <c r="D219" s="265"/>
      <c r="E219" s="252"/>
      <c r="F219" s="252"/>
      <c r="G219" s="265"/>
    </row>
    <row r="220" spans="2:7" ht="12">
      <c r="B220" s="252"/>
      <c r="C220" s="252"/>
      <c r="D220" s="265"/>
      <c r="E220" s="252"/>
      <c r="F220" s="252"/>
      <c r="G220" s="265"/>
    </row>
    <row r="221" spans="2:7" ht="12">
      <c r="B221" s="252"/>
      <c r="C221" s="252"/>
      <c r="D221" s="265"/>
      <c r="E221" s="252"/>
      <c r="F221" s="252"/>
      <c r="G221" s="265"/>
    </row>
    <row r="222" spans="2:7" ht="12">
      <c r="B222" s="252"/>
      <c r="C222" s="252"/>
      <c r="D222" s="265"/>
      <c r="E222" s="252"/>
      <c r="F222" s="252"/>
      <c r="G222" s="265"/>
    </row>
    <row r="223" spans="2:7" ht="12">
      <c r="B223" s="252"/>
      <c r="C223" s="252"/>
      <c r="D223" s="265"/>
      <c r="E223" s="252"/>
      <c r="F223" s="252"/>
      <c r="G223" s="265"/>
    </row>
    <row r="224" spans="2:7" ht="12">
      <c r="B224" s="252"/>
      <c r="C224" s="252"/>
      <c r="D224" s="265"/>
      <c r="E224" s="252"/>
      <c r="F224" s="252"/>
      <c r="G224" s="265"/>
    </row>
    <row r="225" spans="2:7" ht="12">
      <c r="B225" s="252"/>
      <c r="C225" s="252"/>
      <c r="D225" s="265"/>
      <c r="E225" s="252"/>
      <c r="F225" s="252"/>
      <c r="G225" s="265"/>
    </row>
    <row r="226" spans="2:7" ht="12">
      <c r="B226" s="252"/>
      <c r="C226" s="252"/>
      <c r="D226" s="265"/>
      <c r="E226" s="252"/>
      <c r="F226" s="252"/>
      <c r="G226" s="265"/>
    </row>
    <row r="227" spans="2:7" ht="12">
      <c r="B227" s="252"/>
      <c r="C227" s="252"/>
      <c r="D227" s="265"/>
      <c r="E227" s="252"/>
      <c r="F227" s="252"/>
      <c r="G227" s="265"/>
    </row>
    <row r="228" spans="2:7" ht="12">
      <c r="B228" s="252"/>
      <c r="C228" s="252"/>
      <c r="D228" s="265"/>
      <c r="E228" s="252"/>
      <c r="F228" s="252"/>
      <c r="G228" s="265"/>
    </row>
    <row r="229" spans="2:7" ht="12">
      <c r="B229" s="252"/>
      <c r="C229" s="252"/>
      <c r="D229" s="265"/>
      <c r="E229" s="252"/>
      <c r="F229" s="252"/>
      <c r="G229" s="265"/>
    </row>
    <row r="230" spans="2:7" ht="12">
      <c r="B230" s="252"/>
      <c r="C230" s="252"/>
      <c r="D230" s="265"/>
      <c r="E230" s="252"/>
      <c r="F230" s="252"/>
      <c r="G230" s="265"/>
    </row>
    <row r="231" spans="2:7" ht="12">
      <c r="B231" s="252"/>
      <c r="C231" s="252"/>
      <c r="D231" s="265"/>
      <c r="E231" s="252"/>
      <c r="F231" s="252"/>
      <c r="G231" s="265"/>
    </row>
    <row r="232" spans="2:7" ht="12">
      <c r="B232" s="252"/>
      <c r="C232" s="252"/>
      <c r="D232" s="265"/>
      <c r="E232" s="252"/>
      <c r="F232" s="252"/>
      <c r="G232" s="265"/>
    </row>
    <row r="233" spans="2:7" ht="12">
      <c r="B233" s="252"/>
      <c r="C233" s="252"/>
      <c r="D233" s="265"/>
      <c r="E233" s="252"/>
      <c r="F233" s="252"/>
      <c r="G233" s="265"/>
    </row>
    <row r="234" spans="2:7" ht="12">
      <c r="B234" s="252"/>
      <c r="C234" s="252"/>
      <c r="D234" s="265"/>
      <c r="E234" s="252"/>
      <c r="F234" s="252"/>
      <c r="G234" s="265"/>
    </row>
    <row r="235" spans="2:7" ht="12">
      <c r="B235" s="252"/>
      <c r="C235" s="252"/>
      <c r="D235" s="265"/>
      <c r="E235" s="252"/>
      <c r="F235" s="252"/>
      <c r="G235" s="265"/>
    </row>
    <row r="236" spans="2:7" ht="12">
      <c r="B236" s="252"/>
      <c r="C236" s="252"/>
      <c r="D236" s="265"/>
      <c r="E236" s="252"/>
      <c r="F236" s="252"/>
      <c r="G236" s="265"/>
    </row>
    <row r="237" spans="2:7" ht="12">
      <c r="B237" s="252"/>
      <c r="C237" s="252"/>
      <c r="D237" s="265"/>
      <c r="E237" s="252"/>
      <c r="F237" s="252"/>
      <c r="G237" s="265"/>
    </row>
    <row r="238" spans="2:7" ht="12">
      <c r="B238" s="252"/>
      <c r="C238" s="252"/>
      <c r="D238" s="265"/>
      <c r="E238" s="252"/>
      <c r="F238" s="252"/>
      <c r="G238" s="265"/>
    </row>
    <row r="239" spans="2:7" ht="12">
      <c r="B239" s="252"/>
      <c r="C239" s="252"/>
      <c r="D239" s="265"/>
      <c r="E239" s="252"/>
      <c r="F239" s="252"/>
      <c r="G239" s="265"/>
    </row>
  </sheetData>
  <sheetProtection selectLockedCells="1" selectUnlockedCells="1"/>
  <mergeCells count="2">
    <mergeCell ref="B3:C3"/>
    <mergeCell ref="E3:F3"/>
  </mergeCells>
  <printOptions/>
  <pageMargins left="0.19652777777777777" right="0.1965277777777777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7"/>
  <sheetViews>
    <sheetView tabSelected="1" workbookViewId="0" topLeftCell="A1">
      <selection activeCell="B3" sqref="B3"/>
    </sheetView>
  </sheetViews>
  <sheetFormatPr defaultColWidth="12.57421875" defaultRowHeight="12.75"/>
  <cols>
    <col min="1" max="1" width="51.57421875" style="0" customWidth="1"/>
    <col min="2" max="16384" width="11.57421875" style="0" customWidth="1"/>
  </cols>
  <sheetData>
    <row r="1" spans="1:3" ht="12">
      <c r="A1" s="306" t="s">
        <v>336</v>
      </c>
      <c r="B1" s="307" t="s">
        <v>308</v>
      </c>
      <c r="C1" s="307" t="s">
        <v>309</v>
      </c>
    </row>
    <row r="2" spans="1:3" ht="12">
      <c r="A2" s="308" t="s">
        <v>337</v>
      </c>
      <c r="B2" s="309"/>
      <c r="C2" s="309"/>
    </row>
    <row r="3" spans="1:3" ht="12">
      <c r="A3" s="310" t="s">
        <v>328</v>
      </c>
      <c r="B3" s="311">
        <v>33289</v>
      </c>
      <c r="C3" s="311">
        <v>33033</v>
      </c>
    </row>
    <row r="4" spans="1:3" ht="12">
      <c r="A4" s="310" t="s">
        <v>338</v>
      </c>
      <c r="B4" s="311">
        <v>34</v>
      </c>
      <c r="C4" s="311">
        <v>47</v>
      </c>
    </row>
    <row r="5" spans="1:3" ht="12">
      <c r="A5" s="310" t="s">
        <v>324</v>
      </c>
      <c r="B5" s="311">
        <v>28500</v>
      </c>
      <c r="C5" s="311">
        <v>29691</v>
      </c>
    </row>
    <row r="6" spans="1:3" ht="12">
      <c r="A6" s="310" t="s">
        <v>314</v>
      </c>
      <c r="B6" s="311">
        <v>18306</v>
      </c>
      <c r="C6" s="311">
        <v>18721</v>
      </c>
    </row>
    <row r="7" spans="1:3" ht="12">
      <c r="A7" s="310" t="s">
        <v>315</v>
      </c>
      <c r="B7" s="311">
        <v>27056</v>
      </c>
      <c r="C7" s="311">
        <v>24230</v>
      </c>
    </row>
    <row r="8" spans="1:3" ht="12">
      <c r="A8" s="310" t="s">
        <v>339</v>
      </c>
      <c r="B8" s="311">
        <v>829</v>
      </c>
      <c r="C8" s="311">
        <v>1381</v>
      </c>
    </row>
    <row r="9" spans="1:3" ht="12">
      <c r="A9" s="310" t="s">
        <v>340</v>
      </c>
      <c r="B9" s="311">
        <v>10737</v>
      </c>
      <c r="C9" s="311">
        <v>19090</v>
      </c>
    </row>
    <row r="10" spans="1:3" ht="12">
      <c r="A10" s="310" t="s">
        <v>341</v>
      </c>
      <c r="B10" s="311">
        <v>224</v>
      </c>
      <c r="C10" s="311">
        <v>1226</v>
      </c>
    </row>
    <row r="11" spans="1:3" ht="12">
      <c r="A11" s="310" t="s">
        <v>342</v>
      </c>
      <c r="B11" s="311">
        <v>-27</v>
      </c>
      <c r="C11" s="311">
        <v>-1919</v>
      </c>
    </row>
    <row r="12" spans="1:3" ht="12">
      <c r="A12" s="310" t="s">
        <v>343</v>
      </c>
      <c r="B12" s="311"/>
      <c r="C12" s="311"/>
    </row>
    <row r="13" spans="1:3" ht="12">
      <c r="A13" s="310" t="s">
        <v>320</v>
      </c>
      <c r="B13" s="311">
        <v>-2318</v>
      </c>
      <c r="C13" s="311">
        <v>-1220</v>
      </c>
    </row>
    <row r="14" spans="1:3" ht="12">
      <c r="A14" s="310" t="s">
        <v>344</v>
      </c>
      <c r="B14" s="311"/>
      <c r="C14" s="311"/>
    </row>
    <row r="15" spans="1:3" ht="12">
      <c r="A15" s="310" t="s">
        <v>321</v>
      </c>
      <c r="B15" s="311">
        <v>12202</v>
      </c>
      <c r="C15" s="311">
        <v>11887</v>
      </c>
    </row>
    <row r="16" spans="1:3" ht="12">
      <c r="A16" s="310" t="s">
        <v>345</v>
      </c>
      <c r="B16" s="311">
        <v>-1345</v>
      </c>
      <c r="C16" s="311">
        <v>-1604</v>
      </c>
    </row>
    <row r="17" spans="1:3" ht="12">
      <c r="A17" s="310" t="s">
        <v>346</v>
      </c>
      <c r="B17" s="311"/>
      <c r="C17" s="311"/>
    </row>
    <row r="18" spans="1:3" ht="12">
      <c r="A18" s="308" t="s">
        <v>347</v>
      </c>
      <c r="B18" s="311"/>
      <c r="C18" s="311"/>
    </row>
    <row r="19" spans="1:3" ht="12">
      <c r="A19" s="310" t="s">
        <v>348</v>
      </c>
      <c r="B19" s="311">
        <v>-94889</v>
      </c>
      <c r="C19" s="311">
        <v>-109692</v>
      </c>
    </row>
    <row r="20" spans="1:3" ht="12">
      <c r="A20" s="310" t="s">
        <v>349</v>
      </c>
      <c r="B20" s="311">
        <f>-212+3051</f>
        <v>2839</v>
      </c>
      <c r="C20" s="311">
        <v>-906</v>
      </c>
    </row>
    <row r="21" spans="1:3" ht="12">
      <c r="A21" s="310" t="s">
        <v>350</v>
      </c>
      <c r="B21" s="311">
        <f>-15849-1699</f>
        <v>-17548</v>
      </c>
      <c r="C21" s="311">
        <v>-25164</v>
      </c>
    </row>
    <row r="22" spans="1:3" ht="12">
      <c r="A22" s="310" t="s">
        <v>351</v>
      </c>
      <c r="B22" s="311">
        <v>92376</v>
      </c>
      <c r="C22" s="311">
        <v>117894</v>
      </c>
    </row>
    <row r="23" spans="1:3" ht="12">
      <c r="A23" s="310" t="s">
        <v>352</v>
      </c>
      <c r="B23" s="311">
        <f>-1610+9976</f>
        <v>8366</v>
      </c>
      <c r="C23" s="311">
        <v>2190</v>
      </c>
    </row>
    <row r="24" spans="1:3" ht="12">
      <c r="A24" s="312" t="s">
        <v>353</v>
      </c>
      <c r="B24" s="313">
        <v>-9913</v>
      </c>
      <c r="C24" s="313">
        <v>-6914</v>
      </c>
    </row>
    <row r="25" spans="1:3" ht="12">
      <c r="A25" s="310" t="s">
        <v>354</v>
      </c>
      <c r="B25" s="311">
        <v>-8886</v>
      </c>
      <c r="C25" s="311">
        <v>-7074</v>
      </c>
    </row>
    <row r="26" spans="1:3" ht="12">
      <c r="A26" s="310" t="s">
        <v>355</v>
      </c>
      <c r="B26" s="311">
        <f>31022-829+2164-11083</f>
        <v>21274</v>
      </c>
      <c r="C26" s="311">
        <v>-36416</v>
      </c>
    </row>
    <row r="27" spans="1:3" ht="12">
      <c r="A27" s="314" t="s">
        <v>356</v>
      </c>
      <c r="B27" s="315">
        <f>SUM(B3:B26)</f>
        <v>121106</v>
      </c>
      <c r="C27" s="315">
        <f>SUM(C3:C26)</f>
        <v>68481</v>
      </c>
    </row>
    <row r="28" spans="1:3" ht="12">
      <c r="A28" s="310" t="s">
        <v>357</v>
      </c>
      <c r="B28" s="311">
        <v>-12539</v>
      </c>
      <c r="C28" s="311">
        <v>-5981</v>
      </c>
    </row>
    <row r="29" spans="1:3" ht="12">
      <c r="A29" s="310" t="s">
        <v>358</v>
      </c>
      <c r="B29" s="311">
        <v>-15168</v>
      </c>
      <c r="C29" s="311">
        <v>-1009</v>
      </c>
    </row>
    <row r="30" spans="1:3" ht="12">
      <c r="A30" s="314" t="s">
        <v>359</v>
      </c>
      <c r="B30" s="315">
        <f>SUM(B27:B29)</f>
        <v>93399</v>
      </c>
      <c r="C30" s="315">
        <f>SUM(C27:C29)</f>
        <v>61491</v>
      </c>
    </row>
    <row r="31" spans="1:3" ht="12">
      <c r="A31" s="310"/>
      <c r="B31" s="311"/>
      <c r="C31" s="311"/>
    </row>
    <row r="32" spans="1:3" ht="12">
      <c r="A32" s="308" t="s">
        <v>360</v>
      </c>
      <c r="B32" s="311"/>
      <c r="C32" s="311"/>
    </row>
    <row r="33" spans="1:3" ht="12">
      <c r="A33" s="310" t="s">
        <v>361</v>
      </c>
      <c r="B33" s="311">
        <v>-18858</v>
      </c>
      <c r="C33" s="311">
        <v>-8558</v>
      </c>
    </row>
    <row r="34" spans="1:3" ht="12">
      <c r="A34" s="310" t="s">
        <v>362</v>
      </c>
      <c r="B34" s="311">
        <v>178</v>
      </c>
      <c r="C34" s="311">
        <v>3340</v>
      </c>
    </row>
    <row r="35" spans="1:3" ht="12">
      <c r="A35" s="310" t="s">
        <v>363</v>
      </c>
      <c r="B35" s="311">
        <v>-29600</v>
      </c>
      <c r="C35" s="311">
        <v>-26287</v>
      </c>
    </row>
    <row r="36" spans="1:3" ht="12">
      <c r="A36" s="310" t="s">
        <v>364</v>
      </c>
      <c r="B36" s="311">
        <v>10</v>
      </c>
      <c r="C36" s="311">
        <v>181</v>
      </c>
    </row>
    <row r="37" spans="1:3" ht="12">
      <c r="A37" s="310" t="s">
        <v>365</v>
      </c>
      <c r="B37" s="311"/>
      <c r="C37" s="311"/>
    </row>
    <row r="38" spans="1:3" ht="12">
      <c r="A38" s="310" t="s">
        <v>366</v>
      </c>
      <c r="B38" s="311"/>
      <c r="C38" s="311"/>
    </row>
    <row r="39" spans="1:3" ht="12">
      <c r="A39" s="310" t="s">
        <v>367</v>
      </c>
      <c r="B39" s="311"/>
      <c r="C39" s="311">
        <v>-23097</v>
      </c>
    </row>
    <row r="40" spans="1:3" ht="12">
      <c r="A40" s="310" t="s">
        <v>368</v>
      </c>
      <c r="B40" s="311">
        <v>602</v>
      </c>
      <c r="C40" s="311"/>
    </row>
    <row r="41" spans="1:3" ht="12">
      <c r="A41" s="310" t="s">
        <v>369</v>
      </c>
      <c r="B41" s="311">
        <v>2030</v>
      </c>
      <c r="C41" s="311">
        <v>510</v>
      </c>
    </row>
    <row r="42" spans="1:3" ht="12">
      <c r="A42" s="314" t="s">
        <v>370</v>
      </c>
      <c r="B42" s="315">
        <f>SUM(B33:B41)</f>
        <v>-45638</v>
      </c>
      <c r="C42" s="315">
        <f>SUM(C33:C41)</f>
        <v>-53911</v>
      </c>
    </row>
    <row r="43" spans="1:3" ht="12">
      <c r="A43" s="310"/>
      <c r="B43" s="311"/>
      <c r="C43" s="311"/>
    </row>
    <row r="44" spans="1:3" ht="12">
      <c r="A44" s="308" t="s">
        <v>371</v>
      </c>
      <c r="B44" s="311"/>
      <c r="C44" s="311"/>
    </row>
    <row r="45" spans="1:3" ht="12">
      <c r="A45" s="310" t="s">
        <v>372</v>
      </c>
      <c r="B45" s="311"/>
      <c r="C45" s="311">
        <v>-2897</v>
      </c>
    </row>
    <row r="46" spans="1:3" ht="12">
      <c r="A46" s="310" t="s">
        <v>373</v>
      </c>
      <c r="B46" s="311">
        <v>-25684</v>
      </c>
      <c r="C46" s="311">
        <v>-25765</v>
      </c>
    </row>
    <row r="47" spans="1:3" ht="12">
      <c r="A47" s="310" t="s">
        <v>374</v>
      </c>
      <c r="B47" s="311">
        <v>11693</v>
      </c>
      <c r="C47" s="311">
        <v>22487</v>
      </c>
    </row>
    <row r="48" spans="1:3" ht="12">
      <c r="A48" s="310" t="s">
        <v>375</v>
      </c>
      <c r="B48" s="311">
        <v>-66669</v>
      </c>
      <c r="C48" s="311">
        <v>-45325</v>
      </c>
    </row>
    <row r="49" spans="1:3" ht="12">
      <c r="A49" s="310" t="s">
        <v>376</v>
      </c>
      <c r="B49" s="311">
        <v>227</v>
      </c>
      <c r="C49" s="311"/>
    </row>
    <row r="50" spans="1:3" ht="12">
      <c r="A50" s="310" t="s">
        <v>377</v>
      </c>
      <c r="B50" s="311">
        <v>-392</v>
      </c>
      <c r="C50" s="311">
        <v>-377</v>
      </c>
    </row>
    <row r="51" spans="1:3" ht="12">
      <c r="A51" s="314" t="s">
        <v>378</v>
      </c>
      <c r="B51" s="315">
        <f>SUM(B45:B50)</f>
        <v>-80825</v>
      </c>
      <c r="C51" s="315">
        <f>SUM(C45:C50)</f>
        <v>-51877</v>
      </c>
    </row>
    <row r="52" spans="1:3" ht="12">
      <c r="A52" s="310"/>
      <c r="B52" s="311"/>
      <c r="C52" s="311"/>
    </row>
    <row r="53" spans="1:3" ht="12">
      <c r="A53" s="306" t="s">
        <v>379</v>
      </c>
      <c r="B53" s="315">
        <f>+B51+B42+B30</f>
        <v>-33064</v>
      </c>
      <c r="C53" s="315">
        <f>+C51+C42+C30</f>
        <v>-44297</v>
      </c>
    </row>
    <row r="54" spans="1:3" ht="12">
      <c r="A54" s="306"/>
      <c r="B54" s="315"/>
      <c r="C54" s="315"/>
    </row>
    <row r="55" spans="1:3" ht="12">
      <c r="A55" s="314" t="s">
        <v>380</v>
      </c>
      <c r="B55" s="315">
        <v>154758</v>
      </c>
      <c r="C55" s="315">
        <v>198281</v>
      </c>
    </row>
    <row r="56" spans="1:3" ht="12">
      <c r="A56" s="310" t="s">
        <v>381</v>
      </c>
      <c r="B56" s="311"/>
      <c r="C56" s="311">
        <v>9287</v>
      </c>
    </row>
    <row r="57" spans="1:3" ht="12">
      <c r="A57" s="316" t="s">
        <v>382</v>
      </c>
      <c r="B57" s="315">
        <f>SUM(B53:B56)</f>
        <v>121694</v>
      </c>
      <c r="C57" s="315">
        <f>SUM(C53:C56)</f>
        <v>163271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36"/>
  <sheetViews>
    <sheetView workbookViewId="0" topLeftCell="A1">
      <selection activeCell="D6" sqref="D6"/>
    </sheetView>
  </sheetViews>
  <sheetFormatPr defaultColWidth="9.140625" defaultRowHeight="12.75"/>
  <cols>
    <col min="1" max="1" width="47.8515625" style="252" customWidth="1"/>
    <col min="2" max="2" width="5.421875" style="252" customWidth="1"/>
    <col min="3" max="4" width="12.8515625" style="253" customWidth="1"/>
    <col min="5" max="5" width="2.140625" style="291" customWidth="1"/>
    <col min="6" max="7" width="12.7109375" style="252" customWidth="1"/>
    <col min="8" max="8" width="12.7109375" style="265" customWidth="1"/>
    <col min="9" max="9" width="13.57421875" style="252" customWidth="1"/>
    <col min="10" max="10" width="9.140625" style="252" customWidth="1"/>
    <col min="11" max="13" width="9.140625" style="292" customWidth="1"/>
    <col min="14" max="14" width="9.140625" style="252" customWidth="1"/>
    <col min="15" max="16384" width="9.140625" style="292" customWidth="1"/>
  </cols>
  <sheetData>
    <row r="1" spans="1:14" s="294" customFormat="1" ht="12">
      <c r="A1" s="317" t="s">
        <v>143</v>
      </c>
      <c r="B1" s="296"/>
      <c r="C1" s="293"/>
      <c r="D1" s="293"/>
      <c r="E1" s="255"/>
      <c r="F1" s="293"/>
      <c r="G1" s="293"/>
      <c r="H1" s="318"/>
      <c r="I1" s="256"/>
      <c r="J1" s="256"/>
      <c r="N1" s="256"/>
    </row>
    <row r="2" spans="1:14" s="294" customFormat="1" ht="12">
      <c r="A2" s="257"/>
      <c r="B2" s="296"/>
      <c r="C2" s="293"/>
      <c r="D2" s="293"/>
      <c r="E2" s="255"/>
      <c r="F2" s="293"/>
      <c r="G2" s="293"/>
      <c r="H2" s="318"/>
      <c r="I2" s="256"/>
      <c r="J2" s="256"/>
      <c r="N2" s="256"/>
    </row>
    <row r="3" spans="1:14" s="294" customFormat="1" ht="12.75" customHeight="1">
      <c r="A3" s="257"/>
      <c r="B3" s="296"/>
      <c r="C3" s="258" t="s">
        <v>383</v>
      </c>
      <c r="D3" s="258"/>
      <c r="E3" s="259"/>
      <c r="F3" s="258" t="s">
        <v>384</v>
      </c>
      <c r="G3" s="258"/>
      <c r="H3" s="318"/>
      <c r="I3" s="256"/>
      <c r="J3" s="256"/>
      <c r="N3" s="256"/>
    </row>
    <row r="4" spans="1:9" ht="33.75">
      <c r="A4" s="319" t="s">
        <v>385</v>
      </c>
      <c r="B4" s="320" t="s">
        <v>386</v>
      </c>
      <c r="C4" s="261" t="s">
        <v>387</v>
      </c>
      <c r="D4" s="261" t="s">
        <v>388</v>
      </c>
      <c r="E4" s="262"/>
      <c r="F4" s="261" t="s">
        <v>387</v>
      </c>
      <c r="G4" s="261" t="s">
        <v>388</v>
      </c>
      <c r="H4" s="264"/>
      <c r="I4" s="321" t="s">
        <v>389</v>
      </c>
    </row>
    <row r="5" spans="1:9" ht="12">
      <c r="A5" s="296"/>
      <c r="B5" s="296"/>
      <c r="C5" s="270"/>
      <c r="D5" s="270"/>
      <c r="E5" s="270"/>
      <c r="F5" s="270"/>
      <c r="G5" s="270"/>
      <c r="H5" s="270"/>
      <c r="I5" s="270"/>
    </row>
    <row r="6" spans="1:9" ht="12">
      <c r="A6" s="297" t="s">
        <v>390</v>
      </c>
      <c r="B6" s="322">
        <v>4</v>
      </c>
      <c r="C6" s="282"/>
      <c r="D6" s="282"/>
      <c r="E6" s="270"/>
      <c r="F6" s="282">
        <f>+'CE IAS trimestri'!S6</f>
        <v>309050</v>
      </c>
      <c r="G6" s="282">
        <f>+'CE IAS trimestri'!T6</f>
        <v>-47</v>
      </c>
      <c r="H6" s="270"/>
      <c r="I6" s="282">
        <f>+C6-F6</f>
        <v>-309050</v>
      </c>
    </row>
    <row r="7" spans="1:9" ht="12">
      <c r="A7" s="297"/>
      <c r="B7" s="297"/>
      <c r="C7" s="282"/>
      <c r="D7" s="282"/>
      <c r="E7" s="270"/>
      <c r="F7" s="282"/>
      <c r="G7" s="282"/>
      <c r="H7" s="270"/>
      <c r="I7" s="282"/>
    </row>
    <row r="8" spans="1:14" ht="12">
      <c r="A8" s="323" t="s">
        <v>391</v>
      </c>
      <c r="B8" s="322">
        <v>5</v>
      </c>
      <c r="C8" s="252"/>
      <c r="D8" s="252"/>
      <c r="E8" s="265"/>
      <c r="F8" s="252">
        <f>+'CE IAS trimestri'!S8</f>
        <v>198306</v>
      </c>
      <c r="G8" s="252">
        <f>+'CE IAS trimestri'!T8</f>
        <v>7549</v>
      </c>
      <c r="I8" s="252">
        <f>+C8-F8</f>
        <v>-198306</v>
      </c>
      <c r="J8" s="324"/>
      <c r="K8" s="324"/>
      <c r="L8" s="324"/>
      <c r="N8" s="324"/>
    </row>
    <row r="9" spans="1:9" ht="12">
      <c r="A9" s="323" t="s">
        <v>392</v>
      </c>
      <c r="B9" s="322">
        <v>6</v>
      </c>
      <c r="C9" s="252"/>
      <c r="D9" s="252"/>
      <c r="E9" s="265"/>
      <c r="F9" s="252">
        <f>+'CE IAS trimestri'!S9</f>
        <v>55632</v>
      </c>
      <c r="G9" s="252">
        <f>+'CE IAS trimestri'!T9</f>
        <v>1935</v>
      </c>
      <c r="I9" s="252">
        <f>+C9-F9</f>
        <v>-55632</v>
      </c>
    </row>
    <row r="10" spans="1:12" ht="12">
      <c r="A10" s="323" t="s">
        <v>393</v>
      </c>
      <c r="B10" s="322">
        <v>7</v>
      </c>
      <c r="C10" s="252"/>
      <c r="D10" s="252"/>
      <c r="E10" s="265"/>
      <c r="F10" s="252">
        <f>+'CE IAS trimestri'!S10</f>
        <v>52403</v>
      </c>
      <c r="G10" s="252">
        <f>+'CE IAS trimestri'!T10</f>
        <v>0</v>
      </c>
      <c r="I10" s="252">
        <f>+C10-F10</f>
        <v>-52403</v>
      </c>
      <c r="L10" s="324"/>
    </row>
    <row r="11" spans="1:9" ht="12">
      <c r="A11" s="323" t="s">
        <v>394</v>
      </c>
      <c r="B11" s="322">
        <v>8</v>
      </c>
      <c r="C11" s="252"/>
      <c r="D11" s="252"/>
      <c r="E11" s="265"/>
      <c r="F11" s="252">
        <f>+'CE IAS trimestri'!S11</f>
        <v>8831</v>
      </c>
      <c r="G11" s="252">
        <f>+'CE IAS trimestri'!T11</f>
        <v>0</v>
      </c>
      <c r="I11" s="252">
        <f>+C11-F11</f>
        <v>-8831</v>
      </c>
    </row>
    <row r="12" spans="1:9" ht="12">
      <c r="A12" s="323" t="s">
        <v>395</v>
      </c>
      <c r="B12" s="322">
        <v>8</v>
      </c>
      <c r="C12" s="252"/>
      <c r="D12" s="252"/>
      <c r="E12" s="265"/>
      <c r="F12" s="252">
        <f>+'CE IAS trimestri'!S12</f>
        <v>12987</v>
      </c>
      <c r="G12" s="252">
        <f>+'CE IAS trimestri'!T12</f>
        <v>0</v>
      </c>
      <c r="I12" s="252">
        <f>+C12-F12</f>
        <v>-12987</v>
      </c>
    </row>
    <row r="13" spans="1:9" ht="12">
      <c r="A13" s="323" t="s">
        <v>396</v>
      </c>
      <c r="B13" s="322">
        <v>9</v>
      </c>
      <c r="C13" s="252"/>
      <c r="D13" s="252"/>
      <c r="E13" s="265"/>
      <c r="F13" s="252">
        <f>+'CE IAS trimestri'!S13</f>
        <v>33250</v>
      </c>
      <c r="G13" s="252">
        <f>+'CE IAS trimestri'!T13</f>
        <v>1970</v>
      </c>
      <c r="I13" s="252">
        <f>+C13-F13</f>
        <v>-33250</v>
      </c>
    </row>
    <row r="14" spans="1:9" ht="12">
      <c r="A14" s="323" t="s">
        <v>397</v>
      </c>
      <c r="B14" s="322">
        <v>10</v>
      </c>
      <c r="C14" s="252"/>
      <c r="D14" s="252"/>
      <c r="E14" s="265"/>
      <c r="F14" s="252">
        <f>+'CE IAS trimestri'!S14</f>
        <v>11182</v>
      </c>
      <c r="G14" s="252">
        <f>+'CE IAS trimestri'!T14</f>
        <v>11</v>
      </c>
      <c r="I14" s="252">
        <f>+C14-F14</f>
        <v>-11182</v>
      </c>
    </row>
    <row r="15" spans="1:9" ht="12">
      <c r="A15" s="298" t="s">
        <v>398</v>
      </c>
      <c r="B15" s="325"/>
      <c r="C15" s="298">
        <f>+C6-C8-C9-C10-C11-C12+C13-C14</f>
        <v>0</v>
      </c>
      <c r="D15" s="298"/>
      <c r="E15" s="299"/>
      <c r="F15" s="298">
        <f>+F6-F8-F9-F10-F11-F12+F13-F14</f>
        <v>2959</v>
      </c>
      <c r="G15" s="298"/>
      <c r="H15" s="299"/>
      <c r="I15" s="298">
        <f>+C15-F15</f>
        <v>-2959</v>
      </c>
    </row>
    <row r="16" spans="2:5" ht="12">
      <c r="B16" s="326"/>
      <c r="C16" s="252"/>
      <c r="D16" s="252"/>
      <c r="E16" s="265"/>
    </row>
    <row r="17" spans="1:9" ht="12">
      <c r="A17" s="252" t="s">
        <v>399</v>
      </c>
      <c r="B17" s="326">
        <v>12</v>
      </c>
      <c r="C17" s="252"/>
      <c r="D17" s="252"/>
      <c r="E17" s="265"/>
      <c r="F17" s="252">
        <f>+'CE IAS trimestri'!S17</f>
        <v>5241</v>
      </c>
      <c r="G17" s="252">
        <f>+'CE IAS trimestri'!T17</f>
        <v>0</v>
      </c>
      <c r="I17" s="252">
        <f>+C17-F17</f>
        <v>-5241</v>
      </c>
    </row>
    <row r="18" spans="1:9" ht="12">
      <c r="A18" s="327" t="s">
        <v>400</v>
      </c>
      <c r="B18" s="322">
        <v>11</v>
      </c>
      <c r="C18" s="252"/>
      <c r="D18" s="252"/>
      <c r="E18" s="265"/>
      <c r="F18" s="252">
        <f>+'CE IAS trimestri'!S18</f>
        <v>964</v>
      </c>
      <c r="G18" s="252">
        <f>+'CE IAS trimestri'!T18</f>
        <v>0</v>
      </c>
      <c r="I18" s="252">
        <f>+C18-F18</f>
        <v>-964</v>
      </c>
    </row>
    <row r="19" spans="1:9" ht="12">
      <c r="A19" s="327" t="s">
        <v>401</v>
      </c>
      <c r="B19" s="322">
        <v>11</v>
      </c>
      <c r="C19" s="252"/>
      <c r="D19" s="252"/>
      <c r="E19" s="265"/>
      <c r="F19" s="252">
        <f>+'CE IAS trimestri'!S19</f>
        <v>12506</v>
      </c>
      <c r="G19" s="252">
        <f>+'CE IAS trimestri'!T19</f>
        <v>40</v>
      </c>
      <c r="I19" s="252">
        <f>+C19-F19</f>
        <v>-12506</v>
      </c>
    </row>
    <row r="20" spans="1:9" ht="12">
      <c r="A20" s="328" t="s">
        <v>402</v>
      </c>
      <c r="B20" s="329">
        <v>11</v>
      </c>
      <c r="C20" s="252"/>
      <c r="D20" s="252"/>
      <c r="E20" s="265"/>
      <c r="F20" s="252">
        <f>+'CE IAS trimestri'!S20</f>
        <v>-1498</v>
      </c>
      <c r="G20" s="252">
        <f>+'CE IAS trimestri'!T20</f>
        <v>0</v>
      </c>
      <c r="I20" s="252">
        <f>+C20-F20</f>
        <v>1498</v>
      </c>
    </row>
    <row r="21" spans="1:9" ht="12">
      <c r="A21" s="271" t="s">
        <v>403</v>
      </c>
      <c r="B21" s="330"/>
      <c r="C21" s="271">
        <f>SUM(C15:C19)+C20</f>
        <v>0</v>
      </c>
      <c r="D21" s="271"/>
      <c r="E21" s="270"/>
      <c r="F21" s="271">
        <f>SUM(F15:F19)+F20</f>
        <v>20172</v>
      </c>
      <c r="G21" s="271"/>
      <c r="H21" s="270"/>
      <c r="I21" s="271">
        <f>SUM(I15:I19)+I20</f>
        <v>-20172</v>
      </c>
    </row>
    <row r="22" spans="2:5" ht="12">
      <c r="B22" s="326"/>
      <c r="C22" s="252"/>
      <c r="D22" s="252"/>
      <c r="E22" s="265"/>
    </row>
    <row r="23" spans="1:9" ht="12">
      <c r="A23" s="297" t="s">
        <v>404</v>
      </c>
      <c r="B23" s="322">
        <v>13</v>
      </c>
      <c r="C23" s="282" t="e">
        <f>+'PROFIT AND LOSS'!B23-#REF!-'CE IAS 1Q '!C23-'CE IAS 3Q '!C23</f>
        <v>#VALUE!</v>
      </c>
      <c r="D23" s="282"/>
      <c r="E23" s="270"/>
      <c r="F23" s="282">
        <f>+'CE IAS trimestri'!S23</f>
        <v>-955</v>
      </c>
      <c r="G23" s="282">
        <f>+'CE IAS trimestri'!T23</f>
        <v>0</v>
      </c>
      <c r="H23" s="270"/>
      <c r="I23" s="282" t="e">
        <f>+C23-F23</f>
        <v>#VALUE!</v>
      </c>
    </row>
    <row r="24" spans="2:5" ht="12">
      <c r="B24" s="326"/>
      <c r="C24" s="252"/>
      <c r="D24" s="252"/>
      <c r="E24" s="265"/>
    </row>
    <row r="25" spans="1:9" ht="12.75">
      <c r="A25" s="331" t="s">
        <v>405</v>
      </c>
      <c r="B25" s="332"/>
      <c r="C25" s="271" t="e">
        <f>+C21-C23</f>
        <v>#VALUE!</v>
      </c>
      <c r="D25" s="271"/>
      <c r="E25" s="270"/>
      <c r="F25" s="271">
        <f>+F21-F23</f>
        <v>21127</v>
      </c>
      <c r="G25" s="271"/>
      <c r="H25" s="270"/>
      <c r="I25" s="271" t="e">
        <f>+C25-F25</f>
        <v>#VALUE!</v>
      </c>
    </row>
    <row r="26" spans="1:9" ht="12">
      <c r="A26" s="300"/>
      <c r="B26" s="333"/>
      <c r="C26" s="270"/>
      <c r="D26" s="270"/>
      <c r="E26" s="270"/>
      <c r="F26" s="270"/>
      <c r="G26" s="270"/>
      <c r="H26" s="270"/>
      <c r="I26" s="270"/>
    </row>
    <row r="27" spans="1:9" ht="12.75">
      <c r="A27" s="300" t="s">
        <v>406</v>
      </c>
      <c r="B27" s="333"/>
      <c r="C27" s="270"/>
      <c r="D27" s="270"/>
      <c r="E27" s="270"/>
      <c r="F27" s="270"/>
      <c r="G27" s="270"/>
      <c r="H27" s="270"/>
      <c r="I27" s="270"/>
    </row>
    <row r="28" spans="1:9" ht="24">
      <c r="A28" s="334" t="s">
        <v>407</v>
      </c>
      <c r="B28" s="335">
        <v>14</v>
      </c>
      <c r="C28" s="282">
        <v>0</v>
      </c>
      <c r="D28" s="282"/>
      <c r="E28" s="270"/>
      <c r="F28" s="282">
        <v>0</v>
      </c>
      <c r="G28" s="282">
        <v>0</v>
      </c>
      <c r="H28" s="270"/>
      <c r="I28" s="282">
        <f>+C28-F28</f>
        <v>0</v>
      </c>
    </row>
    <row r="29" spans="2:5" ht="12">
      <c r="B29" s="326"/>
      <c r="C29" s="252"/>
      <c r="D29" s="252"/>
      <c r="E29" s="265"/>
    </row>
    <row r="30" spans="1:9" ht="12">
      <c r="A30" s="336" t="s">
        <v>408</v>
      </c>
      <c r="B30" s="337"/>
      <c r="C30" s="271" t="e">
        <f>+C25+C28</f>
        <v>#VALUE!</v>
      </c>
      <c r="D30" s="271"/>
      <c r="E30" s="270"/>
      <c r="F30" s="271">
        <f>+F25+F28</f>
        <v>21127</v>
      </c>
      <c r="G30" s="271"/>
      <c r="H30" s="270"/>
      <c r="I30" s="271" t="e">
        <f>+C30-F30</f>
        <v>#VALUE!</v>
      </c>
    </row>
    <row r="31" spans="1:9" ht="12">
      <c r="A31" s="302"/>
      <c r="B31" s="338"/>
      <c r="C31" s="270"/>
      <c r="D31" s="270"/>
      <c r="E31" s="270"/>
      <c r="F31" s="270"/>
      <c r="G31" s="270"/>
      <c r="H31" s="270"/>
      <c r="I31" s="270"/>
    </row>
    <row r="32" spans="1:9" ht="12">
      <c r="A32" s="302" t="s">
        <v>409</v>
      </c>
      <c r="B32" s="338"/>
      <c r="C32" s="270"/>
      <c r="D32" s="270"/>
      <c r="E32" s="270"/>
      <c r="F32" s="270"/>
      <c r="G32" s="270"/>
      <c r="H32" s="270"/>
      <c r="I32" s="270"/>
    </row>
    <row r="33" spans="1:9" ht="12">
      <c r="A33" s="282" t="s">
        <v>410</v>
      </c>
      <c r="B33" s="326"/>
      <c r="C33" s="282" t="e">
        <f>+C30-C34</f>
        <v>#VALUE!</v>
      </c>
      <c r="D33" s="282"/>
      <c r="E33" s="270"/>
      <c r="F33" s="282">
        <f>+F30-F34</f>
        <v>21103</v>
      </c>
      <c r="G33" s="282"/>
      <c r="H33" s="270"/>
      <c r="I33" s="282" t="e">
        <f>+C33-F33</f>
        <v>#VALUE!</v>
      </c>
    </row>
    <row r="34" spans="1:9" ht="12">
      <c r="A34" s="297" t="s">
        <v>411</v>
      </c>
      <c r="B34" s="322"/>
      <c r="C34" s="282" t="e">
        <f>+'PROFIT AND LOSS'!B34-#REF!-'CE IAS 1Q '!C34-'CE IAS 3Q '!C34</f>
        <v>#VALUE!</v>
      </c>
      <c r="D34" s="282"/>
      <c r="E34" s="270"/>
      <c r="F34" s="282">
        <f>+'CE IAS trimestri'!S34</f>
        <v>24</v>
      </c>
      <c r="G34" s="282"/>
      <c r="H34" s="270"/>
      <c r="I34" s="282" t="e">
        <f>+C34-F34</f>
        <v>#VALUE!</v>
      </c>
    </row>
    <row r="35" spans="1:9" ht="12">
      <c r="A35" s="297"/>
      <c r="B35" s="322"/>
      <c r="C35" s="282"/>
      <c r="D35" s="282"/>
      <c r="E35" s="270"/>
      <c r="F35" s="282"/>
      <c r="G35" s="282"/>
      <c r="H35" s="270"/>
      <c r="I35" s="282"/>
    </row>
    <row r="36" spans="2:5" ht="12">
      <c r="B36" s="326"/>
      <c r="C36" s="252"/>
      <c r="D36" s="252"/>
      <c r="E36" s="265"/>
    </row>
    <row r="37" spans="3:5" ht="12">
      <c r="C37" s="252"/>
      <c r="D37" s="252"/>
      <c r="E37" s="265"/>
    </row>
    <row r="38" spans="3:5" ht="12">
      <c r="C38" s="252"/>
      <c r="D38" s="252"/>
      <c r="E38" s="265"/>
    </row>
    <row r="39" spans="3:5" ht="12">
      <c r="C39" s="252"/>
      <c r="D39" s="252"/>
      <c r="E39" s="265"/>
    </row>
    <row r="40" spans="3:5" ht="12">
      <c r="C40" s="252"/>
      <c r="D40" s="252"/>
      <c r="E40" s="265"/>
    </row>
    <row r="41" spans="3:5" ht="12">
      <c r="C41" s="252"/>
      <c r="D41" s="252"/>
      <c r="E41" s="265"/>
    </row>
    <row r="42" spans="3:5" ht="12">
      <c r="C42" s="252"/>
      <c r="D42" s="252"/>
      <c r="E42" s="265"/>
    </row>
    <row r="43" spans="3:5" ht="12">
      <c r="C43" s="252"/>
      <c r="D43" s="252"/>
      <c r="E43" s="265"/>
    </row>
    <row r="44" spans="3:5" ht="12">
      <c r="C44" s="252"/>
      <c r="D44" s="252"/>
      <c r="E44" s="265"/>
    </row>
    <row r="45" spans="3:5" ht="12">
      <c r="C45" s="252"/>
      <c r="D45" s="252"/>
      <c r="E45" s="265"/>
    </row>
    <row r="46" spans="3:5" ht="12">
      <c r="C46" s="252"/>
      <c r="D46" s="252"/>
      <c r="E46" s="265"/>
    </row>
    <row r="47" spans="3:5" ht="12">
      <c r="C47" s="252"/>
      <c r="D47" s="252"/>
      <c r="E47" s="265"/>
    </row>
    <row r="48" spans="3:5" ht="12">
      <c r="C48" s="252"/>
      <c r="D48" s="252"/>
      <c r="E48" s="265"/>
    </row>
    <row r="49" spans="3:5" ht="12">
      <c r="C49" s="252"/>
      <c r="D49" s="252"/>
      <c r="E49" s="265"/>
    </row>
    <row r="50" spans="3:5" ht="12">
      <c r="C50" s="252"/>
      <c r="D50" s="252"/>
      <c r="E50" s="265"/>
    </row>
    <row r="51" spans="3:5" ht="12">
      <c r="C51" s="252"/>
      <c r="D51" s="252"/>
      <c r="E51" s="265"/>
    </row>
    <row r="52" spans="3:5" ht="12">
      <c r="C52" s="252"/>
      <c r="D52" s="252"/>
      <c r="E52" s="265"/>
    </row>
    <row r="53" spans="3:5" ht="12">
      <c r="C53" s="252"/>
      <c r="D53" s="252"/>
      <c r="E53" s="265"/>
    </row>
    <row r="54" spans="3:5" ht="12">
      <c r="C54" s="252"/>
      <c r="D54" s="252"/>
      <c r="E54" s="265"/>
    </row>
    <row r="55" spans="3:5" ht="12">
      <c r="C55" s="252"/>
      <c r="D55" s="252"/>
      <c r="E55" s="265"/>
    </row>
    <row r="56" spans="3:5" ht="12">
      <c r="C56" s="252"/>
      <c r="D56" s="252"/>
      <c r="E56" s="265"/>
    </row>
    <row r="57" spans="3:5" ht="12">
      <c r="C57" s="252"/>
      <c r="D57" s="252"/>
      <c r="E57" s="265"/>
    </row>
    <row r="58" spans="3:5" ht="12">
      <c r="C58" s="252"/>
      <c r="D58" s="252"/>
      <c r="E58" s="265"/>
    </row>
    <row r="59" spans="3:5" ht="12">
      <c r="C59" s="252"/>
      <c r="D59" s="252"/>
      <c r="E59" s="265"/>
    </row>
    <row r="60" spans="3:5" ht="12">
      <c r="C60" s="252"/>
      <c r="D60" s="252"/>
      <c r="E60" s="265"/>
    </row>
    <row r="61" spans="3:5" ht="12">
      <c r="C61" s="252"/>
      <c r="D61" s="252"/>
      <c r="E61" s="265"/>
    </row>
    <row r="62" spans="3:5" ht="12">
      <c r="C62" s="252"/>
      <c r="D62" s="252"/>
      <c r="E62" s="265"/>
    </row>
    <row r="63" spans="3:5" ht="12">
      <c r="C63" s="252"/>
      <c r="D63" s="252"/>
      <c r="E63" s="265"/>
    </row>
    <row r="64" spans="3:5" ht="12">
      <c r="C64" s="252"/>
      <c r="D64" s="252"/>
      <c r="E64" s="265"/>
    </row>
    <row r="65" spans="3:5" ht="12">
      <c r="C65" s="252"/>
      <c r="D65" s="252"/>
      <c r="E65" s="265"/>
    </row>
    <row r="66" spans="3:5" ht="12">
      <c r="C66" s="252"/>
      <c r="D66" s="252"/>
      <c r="E66" s="265"/>
    </row>
    <row r="67" spans="3:5" ht="12">
      <c r="C67" s="252"/>
      <c r="D67" s="252"/>
      <c r="E67" s="265"/>
    </row>
    <row r="68" spans="3:5" ht="12">
      <c r="C68" s="252"/>
      <c r="D68" s="252"/>
      <c r="E68" s="265"/>
    </row>
    <row r="69" spans="3:5" ht="12">
      <c r="C69" s="252"/>
      <c r="D69" s="252"/>
      <c r="E69" s="265"/>
    </row>
    <row r="70" spans="3:5" ht="12">
      <c r="C70" s="252"/>
      <c r="D70" s="252"/>
      <c r="E70" s="265"/>
    </row>
    <row r="71" spans="3:5" ht="12">
      <c r="C71" s="252"/>
      <c r="D71" s="252"/>
      <c r="E71" s="265"/>
    </row>
    <row r="72" spans="3:5" ht="12">
      <c r="C72" s="252"/>
      <c r="D72" s="252"/>
      <c r="E72" s="265"/>
    </row>
    <row r="73" spans="3:5" ht="12">
      <c r="C73" s="252"/>
      <c r="D73" s="252"/>
      <c r="E73" s="265"/>
    </row>
    <row r="74" spans="3:5" ht="12">
      <c r="C74" s="252"/>
      <c r="D74" s="252"/>
      <c r="E74" s="265"/>
    </row>
    <row r="75" spans="3:5" ht="12">
      <c r="C75" s="252"/>
      <c r="D75" s="252"/>
      <c r="E75" s="265"/>
    </row>
    <row r="76" spans="3:5" ht="12">
      <c r="C76" s="252"/>
      <c r="D76" s="252"/>
      <c r="E76" s="265"/>
    </row>
    <row r="77" spans="3:5" ht="12">
      <c r="C77" s="252"/>
      <c r="D77" s="252"/>
      <c r="E77" s="265"/>
    </row>
    <row r="78" spans="3:5" ht="12">
      <c r="C78" s="252"/>
      <c r="D78" s="252"/>
      <c r="E78" s="265"/>
    </row>
    <row r="79" spans="3:5" ht="12">
      <c r="C79" s="252"/>
      <c r="D79" s="252"/>
      <c r="E79" s="265"/>
    </row>
    <row r="80" spans="3:5" ht="12">
      <c r="C80" s="252"/>
      <c r="D80" s="252"/>
      <c r="E80" s="265"/>
    </row>
    <row r="81" spans="3:5" ht="12">
      <c r="C81" s="252"/>
      <c r="D81" s="252"/>
      <c r="E81" s="265"/>
    </row>
    <row r="82" spans="3:5" ht="12">
      <c r="C82" s="252"/>
      <c r="D82" s="252"/>
      <c r="E82" s="265"/>
    </row>
    <row r="83" spans="3:5" ht="12">
      <c r="C83" s="252"/>
      <c r="D83" s="252"/>
      <c r="E83" s="265"/>
    </row>
    <row r="84" spans="3:5" ht="12">
      <c r="C84" s="252"/>
      <c r="D84" s="252"/>
      <c r="E84" s="265"/>
    </row>
    <row r="85" spans="3:5" ht="12">
      <c r="C85" s="252"/>
      <c r="D85" s="252"/>
      <c r="E85" s="265"/>
    </row>
    <row r="86" spans="3:5" ht="12">
      <c r="C86" s="252"/>
      <c r="D86" s="252"/>
      <c r="E86" s="265"/>
    </row>
    <row r="87" spans="3:5" ht="12">
      <c r="C87" s="252"/>
      <c r="D87" s="252"/>
      <c r="E87" s="265"/>
    </row>
    <row r="88" spans="3:5" ht="12">
      <c r="C88" s="252"/>
      <c r="D88" s="252"/>
      <c r="E88" s="265"/>
    </row>
    <row r="89" spans="3:5" ht="12">
      <c r="C89" s="252"/>
      <c r="D89" s="252"/>
      <c r="E89" s="265"/>
    </row>
    <row r="90" spans="3:5" ht="12">
      <c r="C90" s="252"/>
      <c r="D90" s="252"/>
      <c r="E90" s="265"/>
    </row>
    <row r="91" spans="3:5" ht="12">
      <c r="C91" s="252"/>
      <c r="D91" s="252"/>
      <c r="E91" s="265"/>
    </row>
    <row r="92" spans="3:5" ht="12">
      <c r="C92" s="252"/>
      <c r="D92" s="252"/>
      <c r="E92" s="265"/>
    </row>
    <row r="93" spans="3:5" ht="12">
      <c r="C93" s="252"/>
      <c r="D93" s="252"/>
      <c r="E93" s="265"/>
    </row>
    <row r="94" spans="3:5" ht="12">
      <c r="C94" s="252"/>
      <c r="D94" s="252"/>
      <c r="E94" s="265"/>
    </row>
    <row r="95" spans="3:5" ht="12">
      <c r="C95" s="252"/>
      <c r="D95" s="252"/>
      <c r="E95" s="265"/>
    </row>
    <row r="96" spans="3:5" ht="12">
      <c r="C96" s="252"/>
      <c r="D96" s="252"/>
      <c r="E96" s="265"/>
    </row>
    <row r="97" spans="3:5" ht="12">
      <c r="C97" s="252"/>
      <c r="D97" s="252"/>
      <c r="E97" s="265"/>
    </row>
    <row r="98" spans="3:5" ht="12">
      <c r="C98" s="252"/>
      <c r="D98" s="252"/>
      <c r="E98" s="265"/>
    </row>
    <row r="99" spans="3:5" ht="12">
      <c r="C99" s="252"/>
      <c r="D99" s="252"/>
      <c r="E99" s="265"/>
    </row>
    <row r="100" spans="3:5" ht="12">
      <c r="C100" s="252"/>
      <c r="D100" s="252"/>
      <c r="E100" s="265"/>
    </row>
    <row r="101" spans="3:5" ht="12">
      <c r="C101" s="252"/>
      <c r="D101" s="252"/>
      <c r="E101" s="265"/>
    </row>
    <row r="102" spans="3:5" ht="12">
      <c r="C102" s="252"/>
      <c r="D102" s="252"/>
      <c r="E102" s="265"/>
    </row>
    <row r="103" spans="1:5" ht="12">
      <c r="A103" s="252" t="s">
        <v>334</v>
      </c>
      <c r="C103" s="252"/>
      <c r="D103" s="252"/>
      <c r="E103" s="265"/>
    </row>
    <row r="104" spans="3:5" ht="12">
      <c r="C104" s="252"/>
      <c r="D104" s="252"/>
      <c r="E104" s="265"/>
    </row>
    <row r="105" spans="1:5" ht="12">
      <c r="A105" s="282" t="s">
        <v>335</v>
      </c>
      <c r="B105" s="282"/>
      <c r="C105" s="252"/>
      <c r="D105" s="252"/>
      <c r="E105" s="265"/>
    </row>
    <row r="106" spans="3:5" ht="12">
      <c r="C106" s="252"/>
      <c r="D106" s="252"/>
      <c r="E106" s="265"/>
    </row>
    <row r="107" spans="3:5" ht="12">
      <c r="C107" s="252"/>
      <c r="D107" s="252"/>
      <c r="E107" s="265"/>
    </row>
    <row r="108" spans="3:5" ht="12">
      <c r="C108" s="252"/>
      <c r="D108" s="252"/>
      <c r="E108" s="265"/>
    </row>
    <row r="109" spans="3:5" ht="12">
      <c r="C109" s="252"/>
      <c r="D109" s="252"/>
      <c r="E109" s="265"/>
    </row>
    <row r="110" spans="3:5" ht="12">
      <c r="C110" s="252"/>
      <c r="D110" s="252"/>
      <c r="E110" s="265"/>
    </row>
    <row r="111" spans="3:5" ht="12">
      <c r="C111" s="252"/>
      <c r="D111" s="252"/>
      <c r="E111" s="265"/>
    </row>
    <row r="112" spans="3:5" ht="12">
      <c r="C112" s="252"/>
      <c r="D112" s="252"/>
      <c r="E112" s="265"/>
    </row>
    <row r="113" spans="3:5" ht="12">
      <c r="C113" s="252"/>
      <c r="D113" s="252"/>
      <c r="E113" s="265"/>
    </row>
    <row r="114" spans="3:5" ht="12">
      <c r="C114" s="252"/>
      <c r="D114" s="252"/>
      <c r="E114" s="265"/>
    </row>
    <row r="115" spans="3:5" ht="12">
      <c r="C115" s="252"/>
      <c r="D115" s="252"/>
      <c r="E115" s="265"/>
    </row>
    <row r="116" spans="3:5" ht="12">
      <c r="C116" s="252"/>
      <c r="D116" s="252"/>
      <c r="E116" s="265"/>
    </row>
    <row r="117" spans="3:5" ht="12">
      <c r="C117" s="252"/>
      <c r="D117" s="252"/>
      <c r="E117" s="265"/>
    </row>
    <row r="118" spans="3:5" ht="12">
      <c r="C118" s="252"/>
      <c r="D118" s="252"/>
      <c r="E118" s="265"/>
    </row>
    <row r="119" spans="3:5" ht="12">
      <c r="C119" s="252"/>
      <c r="D119" s="252"/>
      <c r="E119" s="265"/>
    </row>
    <row r="120" spans="3:5" ht="12">
      <c r="C120" s="252"/>
      <c r="D120" s="252"/>
      <c r="E120" s="265"/>
    </row>
    <row r="121" spans="3:5" ht="12">
      <c r="C121" s="252"/>
      <c r="D121" s="252"/>
      <c r="E121" s="265"/>
    </row>
    <row r="122" spans="3:5" ht="12">
      <c r="C122" s="252"/>
      <c r="D122" s="252"/>
      <c r="E122" s="265"/>
    </row>
    <row r="123" spans="3:5" ht="12">
      <c r="C123" s="252"/>
      <c r="D123" s="252"/>
      <c r="E123" s="265"/>
    </row>
    <row r="124" spans="3:5" ht="12">
      <c r="C124" s="252"/>
      <c r="D124" s="252"/>
      <c r="E124" s="265"/>
    </row>
    <row r="125" spans="3:5" ht="12">
      <c r="C125" s="252"/>
      <c r="D125" s="252"/>
      <c r="E125" s="265"/>
    </row>
    <row r="126" spans="3:5" ht="12">
      <c r="C126" s="252"/>
      <c r="D126" s="252"/>
      <c r="E126" s="265"/>
    </row>
    <row r="127" spans="3:5" ht="12">
      <c r="C127" s="252"/>
      <c r="D127" s="252"/>
      <c r="E127" s="265"/>
    </row>
    <row r="128" spans="3:5" ht="12">
      <c r="C128" s="252"/>
      <c r="D128" s="252"/>
      <c r="E128" s="265"/>
    </row>
    <row r="129" spans="3:5" ht="12">
      <c r="C129" s="252"/>
      <c r="D129" s="252"/>
      <c r="E129" s="265"/>
    </row>
    <row r="130" spans="3:5" ht="12">
      <c r="C130" s="252"/>
      <c r="D130" s="252"/>
      <c r="E130" s="265"/>
    </row>
    <row r="131" spans="3:5" ht="12">
      <c r="C131" s="252"/>
      <c r="D131" s="252"/>
      <c r="E131" s="265"/>
    </row>
    <row r="132" spans="3:5" ht="12">
      <c r="C132" s="252"/>
      <c r="D132" s="252"/>
      <c r="E132" s="265"/>
    </row>
    <row r="133" spans="3:5" ht="12">
      <c r="C133" s="252"/>
      <c r="D133" s="252"/>
      <c r="E133" s="265"/>
    </row>
    <row r="134" spans="3:5" ht="12">
      <c r="C134" s="252"/>
      <c r="D134" s="252"/>
      <c r="E134" s="265"/>
    </row>
    <row r="135" spans="3:5" ht="12">
      <c r="C135" s="252"/>
      <c r="D135" s="252"/>
      <c r="E135" s="265"/>
    </row>
    <row r="136" spans="3:5" ht="12">
      <c r="C136" s="252"/>
      <c r="D136" s="252"/>
      <c r="E136" s="265"/>
    </row>
    <row r="137" spans="3:5" ht="12">
      <c r="C137" s="252"/>
      <c r="D137" s="252"/>
      <c r="E137" s="265"/>
    </row>
    <row r="138" spans="3:5" ht="12">
      <c r="C138" s="252"/>
      <c r="D138" s="252"/>
      <c r="E138" s="265"/>
    </row>
    <row r="139" spans="3:5" ht="12">
      <c r="C139" s="252"/>
      <c r="D139" s="252"/>
      <c r="E139" s="265"/>
    </row>
    <row r="140" spans="3:5" ht="12">
      <c r="C140" s="252"/>
      <c r="D140" s="252"/>
      <c r="E140" s="265"/>
    </row>
    <row r="141" spans="3:5" ht="12">
      <c r="C141" s="252"/>
      <c r="D141" s="252"/>
      <c r="E141" s="265"/>
    </row>
    <row r="142" spans="3:5" ht="12">
      <c r="C142" s="252"/>
      <c r="D142" s="252"/>
      <c r="E142" s="265"/>
    </row>
    <row r="143" spans="3:5" ht="12">
      <c r="C143" s="252"/>
      <c r="D143" s="252"/>
      <c r="E143" s="265"/>
    </row>
    <row r="144" spans="3:5" ht="12">
      <c r="C144" s="252"/>
      <c r="D144" s="252"/>
      <c r="E144" s="265"/>
    </row>
    <row r="145" spans="3:5" ht="12">
      <c r="C145" s="252"/>
      <c r="D145" s="252"/>
      <c r="E145" s="265"/>
    </row>
    <row r="146" spans="3:5" ht="12">
      <c r="C146" s="252"/>
      <c r="D146" s="252"/>
      <c r="E146" s="265"/>
    </row>
    <row r="147" spans="3:5" ht="12">
      <c r="C147" s="252"/>
      <c r="D147" s="252"/>
      <c r="E147" s="265"/>
    </row>
    <row r="148" spans="3:5" ht="12">
      <c r="C148" s="252"/>
      <c r="D148" s="252"/>
      <c r="E148" s="265"/>
    </row>
    <row r="149" spans="3:5" ht="12">
      <c r="C149" s="252"/>
      <c r="D149" s="252"/>
      <c r="E149" s="265"/>
    </row>
    <row r="150" spans="3:9" ht="12">
      <c r="C150" s="252"/>
      <c r="D150" s="252"/>
      <c r="E150" s="265"/>
      <c r="I150" s="252">
        <f>+I148+I145+I112+I103+I96+I105</f>
        <v>0</v>
      </c>
    </row>
    <row r="151" spans="3:5" ht="12">
      <c r="C151" s="252"/>
      <c r="D151" s="252"/>
      <c r="E151" s="265"/>
    </row>
    <row r="152" spans="3:5" ht="12">
      <c r="C152" s="252"/>
      <c r="D152" s="252"/>
      <c r="E152" s="265"/>
    </row>
    <row r="153" spans="3:5" ht="12">
      <c r="C153" s="252"/>
      <c r="D153" s="252"/>
      <c r="E153" s="265"/>
    </row>
    <row r="154" spans="3:5" ht="12">
      <c r="C154" s="252"/>
      <c r="D154" s="252"/>
      <c r="E154" s="265"/>
    </row>
    <row r="155" spans="3:5" ht="12">
      <c r="C155" s="252"/>
      <c r="D155" s="252"/>
      <c r="E155" s="265"/>
    </row>
    <row r="156" spans="3:5" ht="12">
      <c r="C156" s="252"/>
      <c r="D156" s="252"/>
      <c r="E156" s="265"/>
    </row>
    <row r="157" spans="3:5" ht="12">
      <c r="C157" s="252"/>
      <c r="D157" s="252"/>
      <c r="E157" s="265"/>
    </row>
    <row r="158" spans="3:5" ht="12">
      <c r="C158" s="252"/>
      <c r="D158" s="252"/>
      <c r="E158" s="265"/>
    </row>
    <row r="159" spans="3:5" ht="12">
      <c r="C159" s="252"/>
      <c r="D159" s="252"/>
      <c r="E159" s="265"/>
    </row>
    <row r="160" spans="3:5" ht="12">
      <c r="C160" s="252"/>
      <c r="D160" s="252"/>
      <c r="E160" s="265"/>
    </row>
    <row r="161" spans="3:5" ht="12">
      <c r="C161" s="252"/>
      <c r="D161" s="252"/>
      <c r="E161" s="265"/>
    </row>
    <row r="162" spans="3:5" ht="12">
      <c r="C162" s="252"/>
      <c r="D162" s="252"/>
      <c r="E162" s="265"/>
    </row>
    <row r="163" spans="3:5" ht="12">
      <c r="C163" s="252"/>
      <c r="D163" s="252"/>
      <c r="E163" s="265"/>
    </row>
    <row r="164" spans="3:5" ht="12">
      <c r="C164" s="252"/>
      <c r="D164" s="252"/>
      <c r="E164" s="265"/>
    </row>
    <row r="165" spans="3:5" ht="12">
      <c r="C165" s="252"/>
      <c r="D165" s="252"/>
      <c r="E165" s="265"/>
    </row>
    <row r="166" spans="3:5" ht="12">
      <c r="C166" s="252"/>
      <c r="D166" s="252"/>
      <c r="E166" s="265"/>
    </row>
    <row r="167" spans="3:5" ht="12">
      <c r="C167" s="252"/>
      <c r="D167" s="252"/>
      <c r="E167" s="265"/>
    </row>
    <row r="168" spans="3:5" ht="12">
      <c r="C168" s="252"/>
      <c r="D168" s="252"/>
      <c r="E168" s="265"/>
    </row>
    <row r="169" spans="3:5" ht="12">
      <c r="C169" s="252"/>
      <c r="D169" s="252"/>
      <c r="E169" s="265"/>
    </row>
    <row r="170" spans="3:5" ht="12">
      <c r="C170" s="252"/>
      <c r="D170" s="252"/>
      <c r="E170" s="265"/>
    </row>
    <row r="171" spans="3:5" ht="12">
      <c r="C171" s="252"/>
      <c r="D171" s="252"/>
      <c r="E171" s="265"/>
    </row>
    <row r="172" spans="3:5" ht="12">
      <c r="C172" s="252"/>
      <c r="D172" s="252"/>
      <c r="E172" s="265"/>
    </row>
    <row r="173" spans="3:5" ht="12">
      <c r="C173" s="252"/>
      <c r="D173" s="252"/>
      <c r="E173" s="265"/>
    </row>
    <row r="174" spans="3:5" ht="12">
      <c r="C174" s="252"/>
      <c r="D174" s="252"/>
      <c r="E174" s="265"/>
    </row>
    <row r="175" spans="3:5" ht="12">
      <c r="C175" s="252"/>
      <c r="D175" s="252"/>
      <c r="E175" s="265"/>
    </row>
    <row r="176" spans="3:5" ht="12">
      <c r="C176" s="252"/>
      <c r="D176" s="252"/>
      <c r="E176" s="265"/>
    </row>
    <row r="177" spans="3:5" ht="12">
      <c r="C177" s="252"/>
      <c r="D177" s="252"/>
      <c r="E177" s="265"/>
    </row>
    <row r="178" spans="3:5" ht="12">
      <c r="C178" s="252"/>
      <c r="D178" s="252"/>
      <c r="E178" s="265"/>
    </row>
    <row r="179" spans="3:5" ht="12">
      <c r="C179" s="252"/>
      <c r="D179" s="252"/>
      <c r="E179" s="265"/>
    </row>
    <row r="180" spans="3:5" ht="12">
      <c r="C180" s="252"/>
      <c r="D180" s="252"/>
      <c r="E180" s="265"/>
    </row>
    <row r="181" spans="3:5" ht="12">
      <c r="C181" s="252"/>
      <c r="D181" s="252"/>
      <c r="E181" s="265"/>
    </row>
    <row r="182" spans="3:5" ht="12">
      <c r="C182" s="252"/>
      <c r="D182" s="252"/>
      <c r="E182" s="265"/>
    </row>
    <row r="183" spans="3:5" ht="12">
      <c r="C183" s="252"/>
      <c r="D183" s="252"/>
      <c r="E183" s="265"/>
    </row>
    <row r="184" spans="3:5" ht="12">
      <c r="C184" s="252"/>
      <c r="D184" s="252"/>
      <c r="E184" s="265"/>
    </row>
    <row r="185" spans="3:5" ht="12">
      <c r="C185" s="252"/>
      <c r="D185" s="252"/>
      <c r="E185" s="265"/>
    </row>
    <row r="186" spans="3:5" ht="12">
      <c r="C186" s="252"/>
      <c r="D186" s="252"/>
      <c r="E186" s="265"/>
    </row>
    <row r="187" spans="3:5" ht="12">
      <c r="C187" s="252"/>
      <c r="D187" s="252"/>
      <c r="E187" s="265"/>
    </row>
    <row r="188" spans="3:5" ht="12">
      <c r="C188" s="252"/>
      <c r="D188" s="252"/>
      <c r="E188" s="265"/>
    </row>
    <row r="189" spans="3:5" ht="12">
      <c r="C189" s="252"/>
      <c r="D189" s="252"/>
      <c r="E189" s="265"/>
    </row>
    <row r="190" spans="3:5" ht="12">
      <c r="C190" s="252"/>
      <c r="D190" s="252"/>
      <c r="E190" s="265"/>
    </row>
    <row r="191" spans="3:5" ht="12">
      <c r="C191" s="252"/>
      <c r="D191" s="252"/>
      <c r="E191" s="265"/>
    </row>
    <row r="192" spans="3:5" ht="12">
      <c r="C192" s="252"/>
      <c r="D192" s="252"/>
      <c r="E192" s="265"/>
    </row>
    <row r="193" spans="3:5" ht="12">
      <c r="C193" s="252"/>
      <c r="D193" s="252"/>
      <c r="E193" s="265"/>
    </row>
    <row r="194" spans="3:5" ht="12">
      <c r="C194" s="252"/>
      <c r="D194" s="252"/>
      <c r="E194" s="265"/>
    </row>
    <row r="195" spans="3:5" ht="12">
      <c r="C195" s="252"/>
      <c r="D195" s="252"/>
      <c r="E195" s="265"/>
    </row>
    <row r="196" spans="3:5" ht="12">
      <c r="C196" s="252"/>
      <c r="D196" s="252"/>
      <c r="E196" s="265"/>
    </row>
    <row r="197" spans="3:5" ht="12">
      <c r="C197" s="252"/>
      <c r="D197" s="252"/>
      <c r="E197" s="265"/>
    </row>
    <row r="198" spans="3:5" ht="12">
      <c r="C198" s="252"/>
      <c r="D198" s="252"/>
      <c r="E198" s="265"/>
    </row>
    <row r="199" spans="3:5" ht="12">
      <c r="C199" s="252"/>
      <c r="D199" s="252"/>
      <c r="E199" s="265"/>
    </row>
    <row r="200" spans="3:5" ht="12">
      <c r="C200" s="252"/>
      <c r="D200" s="252"/>
      <c r="E200" s="265"/>
    </row>
    <row r="201" spans="3:5" ht="12">
      <c r="C201" s="252"/>
      <c r="D201" s="252"/>
      <c r="E201" s="265"/>
    </row>
    <row r="202" spans="3:5" ht="12">
      <c r="C202" s="252"/>
      <c r="D202" s="252"/>
      <c r="E202" s="265"/>
    </row>
    <row r="203" spans="3:5" ht="12">
      <c r="C203" s="252"/>
      <c r="D203" s="252"/>
      <c r="E203" s="265"/>
    </row>
    <row r="204" spans="3:5" ht="12">
      <c r="C204" s="252"/>
      <c r="D204" s="252"/>
      <c r="E204" s="265"/>
    </row>
    <row r="205" spans="3:5" ht="12">
      <c r="C205" s="252"/>
      <c r="D205" s="252"/>
      <c r="E205" s="265"/>
    </row>
    <row r="206" spans="3:5" ht="12">
      <c r="C206" s="252"/>
      <c r="D206" s="252"/>
      <c r="E206" s="265"/>
    </row>
    <row r="207" spans="3:5" ht="12">
      <c r="C207" s="252"/>
      <c r="D207" s="252"/>
      <c r="E207" s="265"/>
    </row>
    <row r="208" spans="3:5" ht="12">
      <c r="C208" s="252"/>
      <c r="D208" s="252"/>
      <c r="E208" s="265"/>
    </row>
    <row r="209" spans="3:5" ht="12">
      <c r="C209" s="252"/>
      <c r="D209" s="252"/>
      <c r="E209" s="265"/>
    </row>
    <row r="210" spans="3:5" ht="12">
      <c r="C210" s="252"/>
      <c r="D210" s="252"/>
      <c r="E210" s="265"/>
    </row>
    <row r="211" spans="3:5" ht="12">
      <c r="C211" s="252"/>
      <c r="D211" s="252"/>
      <c r="E211" s="265"/>
    </row>
    <row r="212" spans="3:5" ht="12">
      <c r="C212" s="252"/>
      <c r="D212" s="252"/>
      <c r="E212" s="265"/>
    </row>
    <row r="213" spans="3:5" ht="12">
      <c r="C213" s="252"/>
      <c r="D213" s="252"/>
      <c r="E213" s="265"/>
    </row>
    <row r="214" spans="3:5" ht="12">
      <c r="C214" s="252"/>
      <c r="D214" s="252"/>
      <c r="E214" s="265"/>
    </row>
    <row r="215" spans="3:5" ht="12">
      <c r="C215" s="252"/>
      <c r="D215" s="252"/>
      <c r="E215" s="265"/>
    </row>
    <row r="216" spans="3:5" ht="12">
      <c r="C216" s="252"/>
      <c r="D216" s="252"/>
      <c r="E216" s="265"/>
    </row>
    <row r="217" spans="3:5" ht="12">
      <c r="C217" s="252"/>
      <c r="D217" s="252"/>
      <c r="E217" s="265"/>
    </row>
    <row r="218" spans="3:5" ht="12">
      <c r="C218" s="252"/>
      <c r="D218" s="252"/>
      <c r="E218" s="265"/>
    </row>
    <row r="219" spans="3:5" ht="12">
      <c r="C219" s="252"/>
      <c r="D219" s="252"/>
      <c r="E219" s="265"/>
    </row>
    <row r="220" spans="3:5" ht="12">
      <c r="C220" s="252"/>
      <c r="D220" s="252"/>
      <c r="E220" s="265"/>
    </row>
    <row r="221" spans="3:5" ht="12">
      <c r="C221" s="252"/>
      <c r="D221" s="252"/>
      <c r="E221" s="265"/>
    </row>
    <row r="222" spans="3:5" ht="12">
      <c r="C222" s="252"/>
      <c r="D222" s="252"/>
      <c r="E222" s="265"/>
    </row>
    <row r="223" spans="3:5" ht="12">
      <c r="C223" s="252"/>
      <c r="D223" s="252"/>
      <c r="E223" s="265"/>
    </row>
    <row r="224" spans="3:5" ht="12">
      <c r="C224" s="252"/>
      <c r="D224" s="252"/>
      <c r="E224" s="265"/>
    </row>
    <row r="225" spans="3:5" ht="12">
      <c r="C225" s="252"/>
      <c r="D225" s="252"/>
      <c r="E225" s="265"/>
    </row>
    <row r="226" spans="3:5" ht="12">
      <c r="C226" s="252"/>
      <c r="D226" s="252"/>
      <c r="E226" s="265"/>
    </row>
    <row r="227" spans="3:5" ht="12">
      <c r="C227" s="252"/>
      <c r="D227" s="252"/>
      <c r="E227" s="265"/>
    </row>
    <row r="228" spans="3:5" ht="12">
      <c r="C228" s="252"/>
      <c r="D228" s="252"/>
      <c r="E228" s="265"/>
    </row>
    <row r="229" spans="3:5" ht="12">
      <c r="C229" s="252"/>
      <c r="D229" s="252"/>
      <c r="E229" s="265"/>
    </row>
    <row r="230" spans="3:5" ht="12">
      <c r="C230" s="252"/>
      <c r="D230" s="252"/>
      <c r="E230" s="265"/>
    </row>
    <row r="231" spans="3:5" ht="12">
      <c r="C231" s="252"/>
      <c r="D231" s="252"/>
      <c r="E231" s="265"/>
    </row>
    <row r="232" spans="3:5" ht="12">
      <c r="C232" s="252"/>
      <c r="D232" s="252"/>
      <c r="E232" s="265"/>
    </row>
    <row r="233" spans="3:5" ht="12">
      <c r="C233" s="252"/>
      <c r="D233" s="252"/>
      <c r="E233" s="265"/>
    </row>
    <row r="234" spans="3:5" ht="12">
      <c r="C234" s="252"/>
      <c r="D234" s="252"/>
      <c r="E234" s="265"/>
    </row>
    <row r="235" spans="3:5" ht="12">
      <c r="C235" s="252"/>
      <c r="D235" s="252"/>
      <c r="E235" s="265"/>
    </row>
    <row r="236" spans="3:5" ht="12">
      <c r="C236" s="252"/>
      <c r="D236" s="252"/>
      <c r="E236" s="265"/>
    </row>
  </sheetData>
  <sheetProtection selectLockedCells="1" selectUnlockedCells="1"/>
  <mergeCells count="2">
    <mergeCell ref="C3:D3"/>
    <mergeCell ref="F3:G3"/>
  </mergeCells>
  <printOptions/>
  <pageMargins left="0.5902777777777778" right="0.5902777777777778" top="0.5902777777777778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Matteo Campodonico</cp:lastModifiedBy>
  <cp:lastPrinted>2011-04-20T06:52:28Z</cp:lastPrinted>
  <dcterms:created xsi:type="dcterms:W3CDTF">2000-04-06T09:46:24Z</dcterms:created>
  <dcterms:modified xsi:type="dcterms:W3CDTF">2011-08-05T08:22:05Z</dcterms:modified>
  <cp:category/>
  <cp:version/>
  <cp:contentType/>
  <cp:contentStatus/>
  <cp:revision>1</cp:revision>
</cp:coreProperties>
</file>