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CASH FLOW" sheetId="8" r:id="rId8"/>
    <sheet name="DIFF_CAMBIO" sheetId="9" state="hidden" r:id="rId9"/>
  </sheets>
  <definedNames>
    <definedName name="_xlnm.Print_Area" localSheetId="6">'CE IAS '!$A$1:$D$44</definedName>
    <definedName name="_xlnm.Print_Area" localSheetId="1">'PASSIVO-PROFORMA'!$A$1:$M$105</definedName>
    <definedName name="_xlnm.Print_Area" localSheetId="5">'POS FIN'!$A$1:$E$26</definedName>
    <definedName name="_xlnm.Print_Area" localSheetId="3">'SP ATT IAS'!$A$1:$F$34</definedName>
    <definedName name="_xlnm.Print_Area" localSheetId="4">'SP PAS IAS '!$A$1:$F$32</definedName>
    <definedName name="EV__LASTREFTIME__" hidden="1">40477.7816087963</definedName>
  </definedNames>
  <calcPr fullCalcOnLoad="1"/>
</workbook>
</file>

<file path=xl/sharedStrings.xml><?xml version="1.0" encoding="utf-8"?>
<sst xmlns="http://schemas.openxmlformats.org/spreadsheetml/2006/main" count="554" uniqueCount="407">
  <si>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</si>
  <si>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</si>
  <si>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</si>
  <si>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</si>
  <si>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</si>
  <si>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</si>
  <si>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</si>
  <si>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</si>
  <si>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</si>
  <si>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</si>
  <si>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</si>
  <si>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</si>
  <si>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</si>
  <si>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</si>
  <si>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</si>
  <si>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</si>
  <si>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</si>
  <si>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</si>
  <si>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</si>
  <si>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</si>
  <si>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</si>
  <si>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</si>
  <si>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</si>
  <si>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</si>
  <si>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</si>
  <si>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</si>
  <si>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</si>
  <si>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</si>
  <si>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</si>
  <si>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</si>
  <si>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</si>
  <si>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</si>
  <si>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</si>
  <si>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</si>
  <si>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</si>
  <si>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</si>
  <si>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</si>
  <si>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</si>
  <si>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</si>
  <si>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</si>
  <si>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</si>
  <si>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</si>
  <si>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</si>
  <si>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</si>
  <si>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</si>
  <si>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</si>
  <si>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</si>
  <si>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</si>
  <si>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</si>
  <si>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</si>
  <si>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</si>
  <si>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</si>
  <si>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</si>
  <si>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</si>
  <si>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</si>
  <si>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</si>
  <si>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</si>
  <si>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</si>
  <si>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</si>
  <si>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</si>
  <si>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</si>
  <si>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</si>
  <si>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</si>
  <si>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</si>
  <si>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</si>
  <si>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</si>
  <si>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</si>
  <si>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</si>
  <si>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</si>
  <si>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</si>
  <si>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</si>
  <si>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</si>
  <si>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</si>
  <si>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</si>
  <si>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</si>
  <si>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</si>
  <si>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</si>
  <si>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</si>
  <si>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</si>
  <si>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</si>
  <si>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</si>
  <si>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</si>
  <si>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</si>
  <si>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</si>
  <si>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</si>
  <si>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</si>
  <si>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</si>
  <si>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</si>
  <si>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</si>
  <si>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</si>
  <si>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</si>
  <si>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</si>
  <si>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</si>
  <si>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</si>
  <si>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</si>
  <si>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</si>
  <si>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</si>
  <si>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</si>
  <si>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</si>
  <si>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</si>
  <si>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</si>
  <si>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</si>
  <si>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</si>
  <si>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</si>
  <si>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</si>
  <si>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</si>
  <si>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</si>
  <si>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</si>
  <si>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</si>
  <si>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</si>
  <si>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</si>
  <si>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</si>
  <si>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</si>
  <si>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</si>
  <si>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</si>
  <si>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</si>
  <si>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</si>
  <si>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</si>
  <si>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</si>
  <si>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</si>
  <si>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</si>
  <si>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</si>
  <si>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</si>
  <si>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</si>
  <si>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</si>
  <si>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</si>
  <si>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</si>
  <si>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</si>
  <si>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</si>
  <si>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</si>
  <si>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</si>
  <si>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</si>
  <si>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</si>
  <si>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</si>
  <si>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</si>
  <si>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</si>
  <si>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</si>
  <si>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</si>
  <si>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</si>
  <si>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</si>
  <si>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</si>
  <si>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</si>
  <si>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</si>
  <si>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</si>
  <si>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</si>
  <si>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</si>
  <si>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</si>
  <si>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</si>
  <si>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</si>
  <si>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</si>
  <si>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</si>
  <si>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</si>
  <si>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</si>
  <si>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</si>
  <si>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</si>
  <si>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</si>
  <si>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</si>
  <si>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</si>
  <si>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</si>
  <si>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</si>
  <si>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</si>
  <si>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</si>
  <si>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</si>
  <si>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</si>
  <si>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</si>
  <si>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</si>
  <si>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</si>
  <si>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</si>
  <si>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</si>
  <si>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</si>
  <si>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</si>
  <si>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</si>
  <si>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</si>
  <si>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</si>
  <si>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</si>
  <si>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</si>
  <si>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</si>
  <si>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</si>
  <si>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</si>
  <si>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</si>
  <si>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</si>
  <si>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</si>
  <si>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</si>
  <si>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</si>
  <si>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</si>
  <si>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</si>
  <si>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</si>
  <si>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</si>
  <si>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</si>
  <si>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</si>
  <si>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</si>
  <si>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</si>
  <si>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</si>
  <si>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</si>
  <si>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</si>
  <si>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</si>
  <si>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</si>
  <si>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</si>
  <si>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</si>
  <si>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</si>
  <si>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</si>
  <si>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</si>
  <si>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</si>
  <si>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</si>
  <si>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</si>
  <si>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</si>
  <si>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</si>
  <si>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</si>
  <si>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</si>
  <si>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</si>
  <si>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</si>
  <si>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</si>
  <si>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</si>
  <si>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</si>
  <si>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</si>
  <si>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</si>
  <si>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</si>
  <si>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</si>
  <si>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</si>
  <si>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</si>
  <si>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</si>
  <si>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</si>
  <si>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</si>
  <si>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</si>
  <si>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</si>
  <si>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</si>
  <si>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</si>
  <si>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</si>
  <si>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</si>
  <si>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</si>
  <si>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</si>
  <si>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</si>
  <si>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</si>
  <si>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</si>
  <si>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</si>
  <si>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</si>
  <si>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</si>
  <si>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</si>
  <si>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</si>
  <si>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</si>
  <si>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</si>
  <si>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</si>
  <si>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</si>
  <si>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</si>
  <si>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</si>
  <si>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</si>
  <si>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</si>
  <si>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</si>
  <si>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</si>
  <si>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</si>
  <si>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</si>
  <si>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</si>
  <si>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</si>
  <si>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</si>
  <si>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</si>
  <si>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</si>
  <si>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</si>
  <si>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</si>
  <si>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</si>
  <si>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</si>
  <si>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</si>
  <si>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</si>
  <si>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</si>
  <si>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</si>
  <si>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</si>
  <si>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</si>
  <si>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</si>
  <si>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</si>
  <si>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</si>
  <si>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</si>
  <si>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</si>
  <si>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</si>
  <si>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</si>
  <si>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</si>
  <si>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</si>
  <si>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</si>
  <si>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</si>
  <si>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</si>
  <si>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</si>
  <si>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</si>
  <si>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</si>
  <si>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</si>
  <si>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</si>
  <si>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</si>
  <si>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</si>
  <si>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</si>
  <si>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</si>
  <si>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</si>
  <si>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</si>
  <si>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</si>
  <si>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</si>
  <si>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</si>
  <si>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</si>
  <si>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</si>
  <si>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</si>
  <si>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</si>
  <si>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</si>
  <si>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</si>
  <si>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</si>
  <si>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</si>
  <si>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</si>
  <si>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</si>
  <si>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</si>
  <si>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</si>
  <si>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</si>
  <si>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</si>
  <si>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</si>
  <si>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</si>
  <si>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</si>
  <si>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</si>
  <si>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</si>
  <si>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</si>
  <si>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</si>
  <si>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</si>
  <si>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 xml:space="preserve">Al     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</si>
  <si>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</si>
  <si>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</si>
  <si>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</si>
  <si>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</si>
  <si>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</si>
  <si>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</si>
  <si>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</si>
  <si>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di cui verso parti correlate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</si>
  <si>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</si>
  <si>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</si>
  <si>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</si>
  <si>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</si>
  <si>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</si>
  <si>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</si>
  <si>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</si>
  <si>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</si>
  <si>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</si>
  <si>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</si>
  <si>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</si>
  <si>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</si>
  <si>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Obbligazioni</t>
  </si>
  <si>
    <t>Situazione Patrimoniale - finanziaria consolidata</t>
  </si>
  <si>
    <t>Posizione finanziaria netta consolidata / (Indebitamento finanziario netto)</t>
  </si>
  <si>
    <t>CONTO ECONOMICO CONSOLIDATO</t>
  </si>
  <si>
    <t>31 dicembre 2009</t>
  </si>
  <si>
    <t>Al 31 dicembre 2009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</si>
  <si>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</si>
  <si>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</si>
  <si>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</si>
  <si>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</si>
  <si>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30 settembre 2010</t>
  </si>
  <si>
    <t>Al 30 settembre 2010</t>
  </si>
  <si>
    <t>1-1 / 30-9 2010</t>
  </si>
  <si>
    <t>1-1 / 30-9 2009</t>
  </si>
  <si>
    <t>* Si precisa che i dati dei primi nove mesi del 2009 a suo tempo pubblicati sono stati rielaborati al fine di una loro confrontabilità con i valori dei primi nove mesi del 2010.</t>
  </si>
  <si>
    <t>Risultato per azione (dati in €) *</t>
  </si>
  <si>
    <t>Risultato diluito per azione (dati in €) *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</si>
  <si>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</si>
  <si>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</si>
  <si>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</si>
  <si>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</si>
  <si>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</si>
  <si>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</si>
  <si>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</si>
  <si>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</si>
  <si>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</si>
  <si>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</si>
  <si>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</si>
  <si>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</si>
  <si>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</si>
  <si>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</si>
  <si>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</si>
  <si>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</si>
  <si>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</si>
  <si>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</si>
  <si>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</si>
  <si>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</si>
  <si>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</si>
  <si>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</si>
  <si>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</si>
  <si>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</si>
  <si>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</si>
  <si>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</si>
  <si>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</si>
  <si>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</si>
  <si>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</si>
  <si>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</si>
  <si>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Investimento in partecipazioni non consolidate</t>
  </si>
  <si>
    <t>Prezzo di realizzo, o valore di rimborso, di attivita’  immateriali</t>
  </si>
  <si>
    <t>Prezzo di realizzo di partecipazioni/attività finanziarie</t>
  </si>
  <si>
    <t>Finanziamenti erogati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</si>
  <si>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</si>
  <si>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</si>
  <si>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</si>
  <si>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</si>
  <si>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</si>
  <si>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</si>
  <si>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Acquisto azioni proprie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</si>
  <si>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</si>
  <si>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</si>
  <si>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</si>
  <si>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</si>
  <si>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</si>
  <si>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</si>
  <si>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</si>
  <si>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</si>
  <si>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</si>
  <si>
    <t xml:space="preserve">Importi in €/000 </t>
  </si>
  <si>
    <t>1-1 30-9-2010</t>
  </si>
  <si>
    <t>1-1 30-9-2009</t>
  </si>
  <si>
    <t>Proventi per dividendi</t>
  </si>
  <si>
    <t>Esborso per dividendi pagati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</si>
</sst>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[$€-2]\ #.##000_);[Red]\([$€-2]\ #.##000\)"/>
  </numFmts>
  <fonts count="3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7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8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8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8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85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8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85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8" fontId="14" fillId="2" borderId="4" xfId="0" applyNumberFormat="1" applyFont="1" applyFill="1" applyBorder="1" applyAlignment="1" applyProtection="1">
      <alignment horizontal="right" vertical="center"/>
      <protection/>
    </xf>
    <xf numFmtId="178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8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8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18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8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6" fillId="2" borderId="7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5" fillId="0" borderId="0" xfId="20" applyNumberFormat="1" applyFont="1" applyFill="1">
      <alignment/>
      <protection/>
    </xf>
    <xf numFmtId="178" fontId="5" fillId="0" borderId="0" xfId="20" applyNumberFormat="1" applyFont="1">
      <alignment/>
      <protection/>
    </xf>
    <xf numFmtId="178" fontId="0" fillId="0" borderId="0" xfId="20" applyNumberFormat="1" applyFill="1" applyAlignment="1">
      <alignment wrapText="1"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5" fillId="0" borderId="0" xfId="20" applyNumberFormat="1" applyFont="1" applyFill="1">
      <alignment/>
      <protection/>
    </xf>
    <xf numFmtId="178" fontId="25" fillId="0" borderId="0" xfId="20" applyNumberFormat="1" applyFont="1" applyFill="1">
      <alignment/>
      <protection/>
    </xf>
    <xf numFmtId="178" fontId="1" fillId="0" borderId="7" xfId="20" applyNumberFormat="1" applyFont="1" applyFill="1" applyBorder="1" applyAlignment="1" applyProtection="1">
      <alignment horizontal="left" vertical="center"/>
      <protection/>
    </xf>
    <xf numFmtId="191" fontId="0" fillId="0" borderId="7" xfId="20" applyNumberFormat="1" applyFont="1" applyFill="1" applyBorder="1" applyAlignment="1">
      <alignment horizontal="center" wrapText="1"/>
      <protection/>
    </xf>
    <xf numFmtId="178" fontId="5" fillId="0" borderId="7" xfId="20" applyNumberFormat="1" applyFont="1" applyFill="1" applyBorder="1">
      <alignment/>
      <protection/>
    </xf>
    <xf numFmtId="191" fontId="0" fillId="0" borderId="4" xfId="20" applyNumberFormat="1" applyFont="1" applyFill="1" applyBorder="1" applyAlignment="1" quotePrefix="1">
      <alignment horizontal="right" wrapText="1"/>
      <protection/>
    </xf>
    <xf numFmtId="178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0" fillId="0" borderId="0" xfId="20" applyNumberFormat="1" applyFont="1" applyFill="1" applyAlignment="1" applyProtection="1">
      <alignment horizontal="left" vertical="center" wrapText="1"/>
      <protection/>
    </xf>
    <xf numFmtId="178" fontId="1" fillId="0" borderId="9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Protection="1">
      <alignment/>
      <protection/>
    </xf>
    <xf numFmtId="178" fontId="0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Alignment="1" applyProtection="1">
      <alignment horizontal="left"/>
      <protection/>
    </xf>
    <xf numFmtId="178" fontId="1" fillId="0" borderId="13" xfId="20" applyNumberFormat="1" applyFont="1" applyFill="1" applyBorder="1" applyProtection="1">
      <alignment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>
      <alignment/>
      <protection/>
    </xf>
    <xf numFmtId="178" fontId="0" fillId="0" borderId="0" xfId="20" applyNumberFormat="1" applyFont="1" applyFill="1" applyProtection="1">
      <alignment/>
      <protection/>
    </xf>
    <xf numFmtId="178" fontId="0" fillId="0" borderId="0" xfId="20" applyNumberFormat="1" applyFont="1" applyFill="1" applyAlignment="1" applyProtection="1">
      <alignment horizontal="left"/>
      <protection/>
    </xf>
    <xf numFmtId="178" fontId="1" fillId="0" borderId="13" xfId="20" applyNumberFormat="1" applyFont="1" applyFill="1" applyBorder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4" xfId="20" applyNumberFormat="1" applyFont="1" applyFill="1" applyBorder="1" applyAlignment="1" applyProtection="1">
      <alignment horizontal="left" vertical="center"/>
      <protection/>
    </xf>
    <xf numFmtId="191" fontId="5" fillId="0" borderId="4" xfId="20" applyNumberFormat="1" applyFont="1" applyFill="1" applyBorder="1">
      <alignment/>
      <protection/>
    </xf>
    <xf numFmtId="178" fontId="5" fillId="0" borderId="4" xfId="20" applyNumberFormat="1" applyFont="1" applyFill="1" applyBorder="1">
      <alignment/>
      <protection/>
    </xf>
    <xf numFmtId="178" fontId="0" fillId="0" borderId="0" xfId="20" applyNumberFormat="1" applyFont="1" applyFill="1" applyAlignment="1">
      <alignment wrapText="1"/>
      <protection/>
    </xf>
    <xf numFmtId="178" fontId="0" fillId="0" borderId="0" xfId="20" applyNumberFormat="1" applyFont="1" applyFill="1" applyBorder="1" applyAlignment="1" applyProtection="1" quotePrefix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vertical="center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78" fontId="0" fillId="0" borderId="0" xfId="20" applyNumberFormat="1" applyFont="1" applyFill="1" applyAlignment="1" applyProtection="1">
      <alignment horizontal="left" vertical="center"/>
      <protection/>
    </xf>
    <xf numFmtId="191" fontId="0" fillId="0" borderId="0" xfId="20" applyNumberFormat="1" applyFont="1" applyFill="1">
      <alignment/>
      <protection/>
    </xf>
    <xf numFmtId="178" fontId="1" fillId="0" borderId="4" xfId="20" applyNumberFormat="1" applyFont="1" applyFill="1" applyBorder="1" applyAlignment="1">
      <alignment horizontal="left" vertical="center"/>
      <protection/>
    </xf>
    <xf numFmtId="191" fontId="5" fillId="0" borderId="0" xfId="20" applyNumberFormat="1" applyFont="1" applyFill="1">
      <alignment/>
      <protection/>
    </xf>
    <xf numFmtId="178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78" fontId="1" fillId="0" borderId="15" xfId="20" applyNumberFormat="1" applyFont="1" applyBorder="1">
      <alignment/>
      <protection/>
    </xf>
    <xf numFmtId="178" fontId="1" fillId="0" borderId="15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Alignment="1" applyProtection="1">
      <alignment horizontal="left" wrapText="1"/>
      <protection/>
    </xf>
    <xf numFmtId="178" fontId="1" fillId="0" borderId="15" xfId="20" applyNumberFormat="1" applyFont="1" applyFill="1" applyBorder="1" applyAlignment="1" applyProtection="1">
      <alignment horizontal="left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78" fontId="0" fillId="0" borderId="0" xfId="20" applyNumberFormat="1" applyFont="1" applyFill="1" applyBorder="1" applyAlignment="1">
      <alignment horizontal="right"/>
      <protection/>
    </xf>
    <xf numFmtId="191" fontId="0" fillId="0" borderId="9" xfId="20" applyNumberFormat="1" applyFont="1" applyFill="1" applyBorder="1" applyAlignment="1" quotePrefix="1">
      <alignment horizontal="right" wrapText="1"/>
      <protection/>
    </xf>
    <xf numFmtId="0" fontId="1" fillId="0" borderId="16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16" xfId="20" applyNumberFormat="1" applyFont="1" applyFill="1" applyBorder="1">
      <alignment/>
      <protection/>
    </xf>
    <xf numFmtId="191" fontId="0" fillId="0" borderId="9" xfId="20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186" fontId="1" fillId="0" borderId="0" xfId="20" applyNumberFormat="1" applyFont="1" applyFill="1">
      <alignment/>
      <protection/>
    </xf>
    <xf numFmtId="1" fontId="0" fillId="0" borderId="9" xfId="20" applyNumberFormat="1" applyFont="1" applyFill="1" applyBorder="1" applyAlignment="1" quotePrefix="1">
      <alignment horizontal="right" wrapText="1"/>
      <protection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6" fillId="0" borderId="0" xfId="0" applyFont="1" applyAlignment="1">
      <alignment horizontal="left" wrapText="1"/>
    </xf>
    <xf numFmtId="0" fontId="28" fillId="0" borderId="9" xfId="0" applyFont="1" applyBorder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178" fontId="28" fillId="0" borderId="0" xfId="0" applyNumberFormat="1" applyFont="1" applyAlignment="1">
      <alignment horizontal="right"/>
    </xf>
    <xf numFmtId="0" fontId="28" fillId="0" borderId="0" xfId="0" applyFont="1" applyFill="1" applyAlignment="1">
      <alignment/>
    </xf>
    <xf numFmtId="178" fontId="28" fillId="0" borderId="0" xfId="0" applyNumberFormat="1" applyFont="1" applyFill="1" applyAlignment="1">
      <alignment horizontal="right"/>
    </xf>
    <xf numFmtId="0" fontId="29" fillId="0" borderId="9" xfId="0" applyFont="1" applyBorder="1" applyAlignment="1">
      <alignment/>
    </xf>
    <xf numFmtId="178" fontId="28" fillId="0" borderId="9" xfId="0" applyNumberFormat="1" applyFont="1" applyBorder="1" applyAlignment="1">
      <alignment horizontal="right"/>
    </xf>
    <xf numFmtId="0" fontId="28" fillId="0" borderId="9" xfId="0" applyFont="1" applyBorder="1" applyAlignment="1">
      <alignment/>
    </xf>
    <xf numFmtId="0" fontId="30" fillId="0" borderId="9" xfId="0" applyFont="1" applyBorder="1" applyAlignment="1">
      <alignment/>
    </xf>
    <xf numFmtId="0" fontId="28" fillId="0" borderId="0" xfId="0" applyFont="1" applyAlignment="1" quotePrefix="1">
      <alignment/>
    </xf>
    <xf numFmtId="0" fontId="28" fillId="0" borderId="9" xfId="0" applyFont="1" applyBorder="1" applyAlignment="1" quotePrefix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3" t="s">
        <v>256</v>
      </c>
      <c r="B1" s="383"/>
      <c r="C1" s="383"/>
      <c r="D1" s="383"/>
      <c r="E1" s="383"/>
      <c r="F1" s="383"/>
      <c r="G1" s="383"/>
      <c r="H1" s="383"/>
      <c r="I1" s="383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4" t="s">
        <v>138</v>
      </c>
      <c r="B4" s="385"/>
      <c r="C4" s="385"/>
      <c r="D4" s="385"/>
      <c r="E4" s="385"/>
      <c r="F4" s="385"/>
      <c r="G4" s="386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4" t="s">
        <v>138</v>
      </c>
      <c r="B37" s="385"/>
      <c r="C37" s="385"/>
      <c r="D37" s="385"/>
      <c r="E37" s="385"/>
      <c r="F37" s="385"/>
      <c r="G37" s="386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7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36.7109375" style="331" customWidth="1"/>
    <col min="2" max="3" width="17.8515625" style="359" customWidth="1"/>
    <col min="4" max="4" width="12.00390625" style="331" customWidth="1"/>
    <col min="5" max="16384" width="9.140625" style="331" customWidth="1"/>
  </cols>
  <sheetData>
    <row r="1" spans="1:4" s="318" customFormat="1" ht="12.75">
      <c r="A1" s="347" t="s">
        <v>336</v>
      </c>
      <c r="B1" s="348"/>
      <c r="C1" s="348"/>
      <c r="D1" s="349"/>
    </row>
    <row r="2" spans="1:4" s="318" customFormat="1" ht="12.75">
      <c r="A2" s="326"/>
      <c r="B2" s="327" t="s">
        <v>314</v>
      </c>
      <c r="C2" s="327" t="s">
        <v>314</v>
      </c>
      <c r="D2" s="328"/>
    </row>
    <row r="3" spans="1:5" ht="15.75" customHeight="1">
      <c r="A3" s="379" t="s">
        <v>313</v>
      </c>
      <c r="B3" s="329" t="s">
        <v>345</v>
      </c>
      <c r="C3" s="329" t="s">
        <v>339</v>
      </c>
      <c r="D3" s="330" t="s">
        <v>285</v>
      </c>
      <c r="E3" s="350"/>
    </row>
    <row r="4" spans="1:5" ht="9.75" customHeight="1">
      <c r="A4" s="351"/>
      <c r="B4" s="352"/>
      <c r="C4" s="352"/>
      <c r="D4" s="353"/>
      <c r="E4" s="350"/>
    </row>
    <row r="5" spans="1:5" ht="12.75">
      <c r="A5" s="332" t="s">
        <v>20</v>
      </c>
      <c r="B5" s="354"/>
      <c r="C5" s="354"/>
      <c r="D5" s="355"/>
      <c r="E5" s="350"/>
    </row>
    <row r="6" spans="1:5" ht="12.75">
      <c r="A6" s="332"/>
      <c r="B6" s="354"/>
      <c r="C6" s="354"/>
      <c r="D6" s="355"/>
      <c r="E6" s="350"/>
    </row>
    <row r="7" spans="1:5" ht="12.75">
      <c r="A7" s="332" t="s">
        <v>299</v>
      </c>
      <c r="B7" s="354"/>
      <c r="C7" s="354"/>
      <c r="D7" s="355"/>
      <c r="E7" s="350"/>
    </row>
    <row r="8" spans="1:4" ht="12.75">
      <c r="A8" s="356" t="s">
        <v>261</v>
      </c>
      <c r="B8" s="331">
        <v>644370</v>
      </c>
      <c r="C8" s="331">
        <v>641254</v>
      </c>
      <c r="D8" s="331">
        <f aca="true" t="shared" si="0" ref="D8:D18">+B8-C8</f>
        <v>3116</v>
      </c>
    </row>
    <row r="9" spans="1:4" ht="12.75">
      <c r="A9" s="356" t="s">
        <v>295</v>
      </c>
      <c r="B9" s="331">
        <v>244219</v>
      </c>
      <c r="C9" s="331">
        <v>250415</v>
      </c>
      <c r="D9" s="331">
        <f t="shared" si="0"/>
        <v>-6196</v>
      </c>
    </row>
    <row r="10" spans="1:4" ht="12.75">
      <c r="A10" s="356" t="s">
        <v>262</v>
      </c>
      <c r="B10" s="331"/>
      <c r="C10" s="331"/>
      <c r="D10" s="331">
        <f t="shared" si="0"/>
        <v>0</v>
      </c>
    </row>
    <row r="11" spans="1:4" ht="12.75">
      <c r="A11" s="356" t="s">
        <v>263</v>
      </c>
      <c r="B11" s="331">
        <v>239</v>
      </c>
      <c r="C11" s="331">
        <v>239</v>
      </c>
      <c r="D11" s="331">
        <f t="shared" si="0"/>
        <v>0</v>
      </c>
    </row>
    <row r="12" spans="1:4" ht="12.75">
      <c r="A12" s="356" t="s">
        <v>265</v>
      </c>
      <c r="B12" s="331">
        <v>258</v>
      </c>
      <c r="C12" s="331">
        <f>177+166</f>
        <v>343</v>
      </c>
      <c r="D12" s="331">
        <f t="shared" si="0"/>
        <v>-85</v>
      </c>
    </row>
    <row r="13" spans="1:4" ht="12.75">
      <c r="A13" s="375" t="s">
        <v>322</v>
      </c>
      <c r="B13" s="376">
        <v>0</v>
      </c>
      <c r="C13" s="376">
        <v>9</v>
      </c>
      <c r="D13" s="376">
        <f>+B13-C13</f>
        <v>-9</v>
      </c>
    </row>
    <row r="14" spans="1:4" ht="12.75">
      <c r="A14" s="356" t="s">
        <v>296</v>
      </c>
      <c r="B14" s="331">
        <v>6496</v>
      </c>
      <c r="C14" s="331">
        <v>4990</v>
      </c>
      <c r="D14" s="331">
        <f t="shared" si="0"/>
        <v>1506</v>
      </c>
    </row>
    <row r="15" spans="1:4" ht="12.75">
      <c r="A15" s="356" t="s">
        <v>297</v>
      </c>
      <c r="B15" s="331">
        <f>44856+251</f>
        <v>45107</v>
      </c>
      <c r="C15" s="331">
        <f>45855+607</f>
        <v>46462</v>
      </c>
      <c r="D15" s="331">
        <f t="shared" si="0"/>
        <v>-1355</v>
      </c>
    </row>
    <row r="16" spans="1:4" ht="12.75">
      <c r="A16" s="356" t="s">
        <v>324</v>
      </c>
      <c r="B16" s="331"/>
      <c r="C16" s="331"/>
      <c r="D16" s="331">
        <f>+B16-C16</f>
        <v>0</v>
      </c>
    </row>
    <row r="17" spans="1:4" ht="12.75">
      <c r="A17" s="356" t="s">
        <v>325</v>
      </c>
      <c r="B17" s="331">
        <v>13606</v>
      </c>
      <c r="C17" s="331">
        <v>12914</v>
      </c>
      <c r="D17" s="331">
        <f t="shared" si="0"/>
        <v>692</v>
      </c>
    </row>
    <row r="18" spans="1:4" ht="12.75">
      <c r="A18" s="375" t="s">
        <v>322</v>
      </c>
      <c r="B18" s="376">
        <v>459</v>
      </c>
      <c r="C18" s="376">
        <v>459</v>
      </c>
      <c r="D18" s="376">
        <f t="shared" si="0"/>
        <v>0</v>
      </c>
    </row>
    <row r="19" spans="1:4" ht="12.75">
      <c r="A19" s="357" t="s">
        <v>264</v>
      </c>
      <c r="B19" s="357">
        <f>SUM(B8:B17)-B13</f>
        <v>954295</v>
      </c>
      <c r="C19" s="357">
        <f>SUM(C8:C17)-C13</f>
        <v>956617</v>
      </c>
      <c r="D19" s="357">
        <f>SUM(D8:D17)-D13</f>
        <v>-2322</v>
      </c>
    </row>
    <row r="20" spans="2:3" ht="11.25" customHeight="1">
      <c r="B20" s="331"/>
      <c r="C20" s="331"/>
    </row>
    <row r="21" spans="1:4" ht="12.75">
      <c r="A21" s="357" t="s">
        <v>298</v>
      </c>
      <c r="B21" s="335"/>
      <c r="C21" s="335"/>
      <c r="D21" s="335">
        <f>+B21-C21</f>
        <v>0</v>
      </c>
    </row>
    <row r="22" spans="2:3" ht="9.75" customHeight="1">
      <c r="B22" s="331"/>
      <c r="C22" s="331"/>
    </row>
    <row r="23" spans="1:3" ht="13.5" customHeight="1">
      <c r="A23" s="332" t="s">
        <v>300</v>
      </c>
      <c r="B23" s="331"/>
      <c r="C23" s="331"/>
    </row>
    <row r="24" spans="1:4" ht="12.75">
      <c r="A24" s="356" t="s">
        <v>324</v>
      </c>
      <c r="B24" s="331">
        <v>141720</v>
      </c>
      <c r="C24" s="331">
        <v>103164</v>
      </c>
      <c r="D24" s="331">
        <f aca="true" t="shared" si="1" ref="D24:D32">+B24-C24</f>
        <v>38556</v>
      </c>
    </row>
    <row r="25" spans="1:4" ht="12.75">
      <c r="A25" s="375" t="s">
        <v>322</v>
      </c>
      <c r="B25" s="376">
        <v>1281</v>
      </c>
      <c r="C25" s="376">
        <v>477</v>
      </c>
      <c r="D25" s="376">
        <f t="shared" si="1"/>
        <v>804</v>
      </c>
    </row>
    <row r="26" spans="1:4" ht="12.75">
      <c r="A26" s="356" t="s">
        <v>325</v>
      </c>
      <c r="B26" s="331">
        <v>20376</v>
      </c>
      <c r="C26" s="331">
        <v>24198</v>
      </c>
      <c r="D26" s="331">
        <f>+B26-C26</f>
        <v>-3822</v>
      </c>
    </row>
    <row r="27" spans="1:4" ht="12.75">
      <c r="A27" s="375" t="s">
        <v>322</v>
      </c>
      <c r="B27" s="376">
        <v>4002</v>
      </c>
      <c r="C27" s="376">
        <f>3132+934</f>
        <v>4066</v>
      </c>
      <c r="D27" s="376">
        <f>+B27-C27</f>
        <v>-64</v>
      </c>
    </row>
    <row r="28" spans="1:4" ht="12.75">
      <c r="A28" s="356" t="s">
        <v>286</v>
      </c>
      <c r="B28" s="331">
        <v>38348</v>
      </c>
      <c r="C28" s="331">
        <v>23979</v>
      </c>
      <c r="D28" s="331">
        <f t="shared" si="1"/>
        <v>14369</v>
      </c>
    </row>
    <row r="29" spans="1:4" ht="12.75">
      <c r="A29" s="356" t="s">
        <v>60</v>
      </c>
      <c r="B29" s="331">
        <v>267542</v>
      </c>
      <c r="C29" s="331">
        <v>252496</v>
      </c>
      <c r="D29" s="331">
        <f t="shared" si="1"/>
        <v>15046</v>
      </c>
    </row>
    <row r="30" spans="1:4" ht="15.75" customHeight="1">
      <c r="A30" s="356" t="s">
        <v>265</v>
      </c>
      <c r="B30" s="331">
        <v>25334</v>
      </c>
      <c r="C30" s="331">
        <v>4127</v>
      </c>
      <c r="D30" s="331">
        <f t="shared" si="1"/>
        <v>21207</v>
      </c>
    </row>
    <row r="31" spans="1:4" ht="12.75">
      <c r="A31" s="358" t="s">
        <v>266</v>
      </c>
      <c r="B31" s="331">
        <v>140836</v>
      </c>
      <c r="C31" s="331">
        <v>200239</v>
      </c>
      <c r="D31" s="331">
        <f t="shared" si="1"/>
        <v>-59403</v>
      </c>
    </row>
    <row r="32" spans="1:4" ht="12.75">
      <c r="A32" s="335" t="s">
        <v>267</v>
      </c>
      <c r="B32" s="335">
        <f>SUM(B24:B31)-B25-B27</f>
        <v>634156</v>
      </c>
      <c r="C32" s="335">
        <f>SUM(C24:C31)-C25-C27</f>
        <v>608203</v>
      </c>
      <c r="D32" s="335">
        <f t="shared" si="1"/>
        <v>25953</v>
      </c>
    </row>
    <row r="33" spans="2:3" ht="10.5" customHeight="1">
      <c r="B33" s="331"/>
      <c r="C33" s="331"/>
    </row>
    <row r="34" spans="1:4" ht="13.5" thickBot="1">
      <c r="A34" s="346" t="s">
        <v>317</v>
      </c>
      <c r="B34" s="346">
        <f>+B32+B19</f>
        <v>1588451</v>
      </c>
      <c r="C34" s="346">
        <f>+C32+C19</f>
        <v>1564820</v>
      </c>
      <c r="D34" s="346">
        <f>+B34-C34</f>
        <v>23631</v>
      </c>
    </row>
    <row r="35" spans="2:3" ht="8.25" customHeight="1" thickTop="1">
      <c r="B35" s="331"/>
      <c r="C35" s="331"/>
    </row>
    <row r="36" spans="2:3" ht="12.75">
      <c r="B36" s="331"/>
      <c r="C36" s="331"/>
    </row>
    <row r="37" spans="2:3" ht="12.75">
      <c r="B37" s="331"/>
      <c r="C37" s="331"/>
    </row>
    <row r="38" spans="2:3" ht="12.75">
      <c r="B38" s="331"/>
      <c r="C38" s="331"/>
    </row>
    <row r="39" spans="2:3" ht="12.75">
      <c r="B39" s="331"/>
      <c r="C39" s="331"/>
    </row>
    <row r="40" spans="2:3" ht="12.75">
      <c r="B40" s="331"/>
      <c r="C40" s="331"/>
    </row>
    <row r="41" spans="2:3" ht="12.75">
      <c r="B41" s="331"/>
      <c r="C41" s="331"/>
    </row>
    <row r="42" spans="2:3" ht="12.75">
      <c r="B42" s="331"/>
      <c r="C42" s="331"/>
    </row>
    <row r="43" spans="2:3" ht="12.75">
      <c r="B43" s="331"/>
      <c r="C43" s="331"/>
    </row>
    <row r="44" spans="2:3" ht="12.75">
      <c r="B44" s="331"/>
      <c r="C44" s="331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2:3" ht="12.75">
      <c r="B115" s="331"/>
      <c r="C115" s="331"/>
    </row>
    <row r="116" spans="2:3" ht="12.75">
      <c r="B116" s="331"/>
      <c r="C116" s="331"/>
    </row>
    <row r="117" spans="2:3" ht="12.75">
      <c r="B117" s="331"/>
      <c r="C117" s="331"/>
    </row>
    <row r="118" spans="2:3" ht="12.75"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4" ht="12.75">
      <c r="B131" s="331"/>
      <c r="C131" s="331"/>
      <c r="D131" s="331" t="e">
        <f>+D129+D126+D93+#REF!+D83+#REF!</f>
        <v>#REF!</v>
      </c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3" ht="12.75">
      <c r="B136" s="331"/>
      <c r="C136" s="331"/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3" ht="12.75">
      <c r="B162" s="331"/>
      <c r="C162" s="331"/>
    </row>
    <row r="163" spans="2:3" ht="12.75">
      <c r="B163" s="331"/>
      <c r="C163" s="331"/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workbookViewId="0" topLeftCell="A1">
      <selection activeCell="G11" sqref="G11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47" t="s">
        <v>336</v>
      </c>
      <c r="B1" s="324"/>
      <c r="C1" s="324"/>
      <c r="D1" s="325"/>
    </row>
    <row r="2" spans="1:4" s="318" customFormat="1" ht="12.75">
      <c r="A2" s="326"/>
      <c r="B2" s="327" t="s">
        <v>314</v>
      </c>
      <c r="C2" s="327" t="s">
        <v>314</v>
      </c>
      <c r="D2" s="328"/>
    </row>
    <row r="3" spans="1:5" ht="12.75">
      <c r="A3" s="379" t="s">
        <v>313</v>
      </c>
      <c r="B3" s="329" t="str">
        <f>+'SP ATT IAS'!B3</f>
        <v>30 settembre 2010</v>
      </c>
      <c r="C3" s="329" t="str">
        <f>+'SP ATT IAS'!C3</f>
        <v>31 dicembre 2009</v>
      </c>
      <c r="D3" s="330" t="s">
        <v>285</v>
      </c>
      <c r="E3" s="320"/>
    </row>
    <row r="4" spans="1:4" ht="8.25" customHeight="1">
      <c r="A4" s="331"/>
      <c r="B4" s="331"/>
      <c r="C4" s="331"/>
      <c r="D4" s="331"/>
    </row>
    <row r="5" spans="1:4" ht="16.5" customHeight="1">
      <c r="A5" s="332" t="s">
        <v>315</v>
      </c>
      <c r="B5" s="331"/>
      <c r="C5" s="331"/>
      <c r="D5" s="331"/>
    </row>
    <row r="6" spans="1:4" ht="8.25" customHeight="1">
      <c r="A6" s="331"/>
      <c r="B6" s="331"/>
      <c r="C6" s="331"/>
      <c r="D6" s="331"/>
    </row>
    <row r="7" spans="1:4" ht="16.5" customHeight="1">
      <c r="A7" s="332" t="s">
        <v>93</v>
      </c>
      <c r="B7" s="331"/>
      <c r="C7" s="331"/>
      <c r="D7" s="331"/>
    </row>
    <row r="8" spans="1:6" ht="25.5">
      <c r="A8" s="333" t="s">
        <v>301</v>
      </c>
      <c r="B8" s="331">
        <v>444106</v>
      </c>
      <c r="C8" s="331">
        <v>421661</v>
      </c>
      <c r="D8" s="331">
        <f>+B8-C8</f>
        <v>22445</v>
      </c>
      <c r="F8" s="331"/>
    </row>
    <row r="9" spans="1:6" ht="25.5">
      <c r="A9" s="333" t="s">
        <v>302</v>
      </c>
      <c r="B9" s="331">
        <v>1602</v>
      </c>
      <c r="C9" s="331">
        <v>2141</v>
      </c>
      <c r="D9" s="331">
        <f>+B9-C9</f>
        <v>-539</v>
      </c>
      <c r="F9" s="331"/>
    </row>
    <row r="10" spans="1:4" ht="12.75">
      <c r="A10" s="334" t="s">
        <v>303</v>
      </c>
      <c r="B10" s="335">
        <f>+B8+B9</f>
        <v>445708</v>
      </c>
      <c r="C10" s="335">
        <f>+C8+C9</f>
        <v>423802</v>
      </c>
      <c r="D10" s="335">
        <f>+B10-C10</f>
        <v>21906</v>
      </c>
    </row>
    <row r="11" spans="1:4" ht="8.25" customHeight="1">
      <c r="A11" s="332"/>
      <c r="B11" s="336"/>
      <c r="C11" s="336"/>
      <c r="D11" s="336"/>
    </row>
    <row r="12" spans="1:4" ht="14.25" customHeight="1">
      <c r="A12" s="332" t="s">
        <v>304</v>
      </c>
      <c r="B12" s="336"/>
      <c r="C12" s="336"/>
      <c r="D12" s="336"/>
    </row>
    <row r="13" spans="1:6" ht="12.75">
      <c r="A13" s="337" t="s">
        <v>309</v>
      </c>
      <c r="B13" s="338">
        <v>379025</v>
      </c>
      <c r="C13" s="338">
        <v>443164</v>
      </c>
      <c r="D13" s="338">
        <f aca="true" t="shared" si="0" ref="D13:D19">+B13-C13</f>
        <v>-64139</v>
      </c>
      <c r="F13" s="338"/>
    </row>
    <row r="14" spans="1:4" s="331" customFormat="1" ht="12.75">
      <c r="A14" s="375" t="s">
        <v>322</v>
      </c>
      <c r="B14" s="376">
        <v>2900</v>
      </c>
      <c r="C14" s="376">
        <v>16000</v>
      </c>
      <c r="D14" s="376">
        <f t="shared" si="0"/>
        <v>-13100</v>
      </c>
    </row>
    <row r="15" spans="1:4" ht="12.75">
      <c r="A15" s="339" t="s">
        <v>305</v>
      </c>
      <c r="B15" s="372">
        <v>61800</v>
      </c>
      <c r="C15" s="372">
        <v>61859</v>
      </c>
      <c r="D15" s="338">
        <f t="shared" si="0"/>
        <v>-59</v>
      </c>
    </row>
    <row r="16" spans="1:4" ht="12.75">
      <c r="A16" s="337" t="s">
        <v>306</v>
      </c>
      <c r="B16" s="338">
        <v>22536</v>
      </c>
      <c r="C16" s="338">
        <v>22965</v>
      </c>
      <c r="D16" s="338">
        <f t="shared" si="0"/>
        <v>-429</v>
      </c>
    </row>
    <row r="17" spans="1:4" ht="12.75">
      <c r="A17" s="344" t="s">
        <v>310</v>
      </c>
      <c r="B17" s="331"/>
      <c r="C17" s="331"/>
      <c r="D17" s="331">
        <f t="shared" si="0"/>
        <v>0</v>
      </c>
    </row>
    <row r="18" spans="1:4" ht="12.75">
      <c r="A18" s="339" t="s">
        <v>323</v>
      </c>
      <c r="B18" s="338">
        <f>4958+1003</f>
        <v>5961</v>
      </c>
      <c r="C18" s="338">
        <f>1003+5482</f>
        <v>6485</v>
      </c>
      <c r="D18" s="338">
        <f>+B18-C18</f>
        <v>-524</v>
      </c>
    </row>
    <row r="19" spans="1:4" ht="12.75">
      <c r="A19" s="337" t="s">
        <v>307</v>
      </c>
      <c r="B19" s="338">
        <v>28753</v>
      </c>
      <c r="C19" s="338">
        <f>29644+50</f>
        <v>29694</v>
      </c>
      <c r="D19" s="338">
        <f t="shared" si="0"/>
        <v>-941</v>
      </c>
    </row>
    <row r="20" spans="1:4" ht="12.75">
      <c r="A20" s="340" t="s">
        <v>268</v>
      </c>
      <c r="B20" s="335">
        <f>SUM(B13:B19)-B14</f>
        <v>498075</v>
      </c>
      <c r="C20" s="335">
        <f>SUM(C13:C19)-C14</f>
        <v>564167</v>
      </c>
      <c r="D20" s="335">
        <f>SUM(D13:D19)-D14</f>
        <v>-66092</v>
      </c>
    </row>
    <row r="21" spans="1:4" ht="7.5" customHeight="1">
      <c r="A21" s="341"/>
      <c r="B21" s="342"/>
      <c r="C21" s="342"/>
      <c r="D21" s="342"/>
    </row>
    <row r="22" spans="1:4" ht="14.25" customHeight="1">
      <c r="A22" s="332" t="s">
        <v>312</v>
      </c>
      <c r="B22" s="342"/>
      <c r="C22" s="342"/>
      <c r="D22" s="342"/>
    </row>
    <row r="23" spans="1:6" ht="12.75">
      <c r="A23" s="343" t="s">
        <v>308</v>
      </c>
      <c r="B23" s="331">
        <v>130081</v>
      </c>
      <c r="C23" s="331">
        <v>113178</v>
      </c>
      <c r="D23" s="331">
        <f aca="true" t="shared" si="1" ref="D23:D30">+B23-C23</f>
        <v>16903</v>
      </c>
      <c r="F23" s="331"/>
    </row>
    <row r="24" spans="1:4" ht="12.75">
      <c r="A24" s="344" t="s">
        <v>269</v>
      </c>
      <c r="B24" s="331">
        <v>385439</v>
      </c>
      <c r="C24" s="331">
        <v>345987</v>
      </c>
      <c r="D24" s="331">
        <f t="shared" si="1"/>
        <v>39452</v>
      </c>
    </row>
    <row r="25" spans="1:4" s="331" customFormat="1" ht="12.75">
      <c r="A25" s="375" t="s">
        <v>322</v>
      </c>
      <c r="B25" s="376">
        <v>12143</v>
      </c>
      <c r="C25" s="376">
        <v>13242</v>
      </c>
      <c r="D25" s="376">
        <f t="shared" si="1"/>
        <v>-1099</v>
      </c>
    </row>
    <row r="26" spans="1:4" ht="12.75">
      <c r="A26" s="344" t="s">
        <v>310</v>
      </c>
      <c r="B26" s="331">
        <v>36167</v>
      </c>
      <c r="C26" s="331">
        <v>18952</v>
      </c>
      <c r="D26" s="331">
        <f t="shared" si="1"/>
        <v>17215</v>
      </c>
    </row>
    <row r="27" spans="1:4" ht="12.75">
      <c r="A27" s="344" t="s">
        <v>311</v>
      </c>
      <c r="B27" s="331">
        <f>69231+5844</f>
        <v>75075</v>
      </c>
      <c r="C27" s="331">
        <f>10120+69447</f>
        <v>79567</v>
      </c>
      <c r="D27" s="331">
        <f t="shared" si="1"/>
        <v>-4492</v>
      </c>
    </row>
    <row r="28" spans="1:4" s="331" customFormat="1" ht="12.75">
      <c r="A28" s="375" t="s">
        <v>322</v>
      </c>
      <c r="B28" s="376">
        <v>391</v>
      </c>
      <c r="C28" s="376">
        <v>607</v>
      </c>
      <c r="D28" s="376">
        <f>+B28-C28</f>
        <v>-216</v>
      </c>
    </row>
    <row r="29" spans="1:4" ht="12.75">
      <c r="A29" s="343" t="s">
        <v>270</v>
      </c>
      <c r="B29" s="331">
        <v>17906</v>
      </c>
      <c r="C29" s="331">
        <v>19167</v>
      </c>
      <c r="D29" s="331">
        <f t="shared" si="1"/>
        <v>-1261</v>
      </c>
    </row>
    <row r="30" spans="1:4" ht="12.75">
      <c r="A30" s="345" t="s">
        <v>271</v>
      </c>
      <c r="B30" s="335">
        <f>SUM(B23:B29)-B25-B28</f>
        <v>644668</v>
      </c>
      <c r="C30" s="335">
        <f>SUM(C23:C29)-C25-C28</f>
        <v>576851</v>
      </c>
      <c r="D30" s="335">
        <f t="shared" si="1"/>
        <v>67817</v>
      </c>
    </row>
    <row r="31" spans="1:4" ht="7.5" customHeight="1">
      <c r="A31" s="331"/>
      <c r="B31" s="331"/>
      <c r="C31" s="331"/>
      <c r="D31" s="331"/>
    </row>
    <row r="32" spans="1:4" ht="13.5" thickBot="1">
      <c r="A32" s="346" t="s">
        <v>316</v>
      </c>
      <c r="B32" s="346">
        <f>+B30+B20+B10</f>
        <v>1588451</v>
      </c>
      <c r="C32" s="346">
        <f>+C30+C20+C10</f>
        <v>1564820</v>
      </c>
      <c r="D32" s="346">
        <f>+B32-C32</f>
        <v>23631</v>
      </c>
    </row>
    <row r="33" spans="1:4" ht="13.5" thickTop="1">
      <c r="A33" s="331"/>
      <c r="B33" s="331"/>
      <c r="C33" s="331"/>
      <c r="D33" s="331"/>
    </row>
    <row r="34" spans="1:3" ht="15">
      <c r="A34" s="331"/>
      <c r="B34" s="323"/>
      <c r="C34" s="323"/>
    </row>
    <row r="35" spans="2:3" ht="15">
      <c r="B35" s="323"/>
      <c r="C35" s="323"/>
    </row>
    <row r="36" spans="2:3" ht="15">
      <c r="B36" s="323"/>
      <c r="C36" s="323"/>
    </row>
    <row r="37" spans="2:3" ht="15"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4" ht="15">
      <c r="B131" s="323"/>
      <c r="C131" s="323"/>
      <c r="D131" s="323" t="e">
        <f>+D129+D126+D93+#REF!+D83+#REF!</f>
        <v>#REF!</v>
      </c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B27" sqref="B27"/>
    </sheetView>
  </sheetViews>
  <sheetFormatPr defaultColWidth="9.140625" defaultRowHeight="12.75"/>
  <cols>
    <col min="1" max="1" width="41.851562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2.75">
      <c r="A1" s="332" t="s">
        <v>337</v>
      </c>
    </row>
    <row r="2" spans="1:4" ht="27" customHeight="1">
      <c r="A2" s="379" t="s">
        <v>313</v>
      </c>
      <c r="B2" s="373" t="s">
        <v>346</v>
      </c>
      <c r="C2" s="373" t="s">
        <v>340</v>
      </c>
      <c r="D2" s="362" t="s">
        <v>285</v>
      </c>
    </row>
    <row r="4" spans="1:4" ht="12.75">
      <c r="A4" s="9" t="s">
        <v>328</v>
      </c>
      <c r="B4" s="342">
        <v>140836</v>
      </c>
      <c r="C4" s="342">
        <v>200239</v>
      </c>
      <c r="D4" s="342">
        <v>-59403</v>
      </c>
    </row>
    <row r="5" spans="2:4" ht="12.75">
      <c r="B5" s="331"/>
      <c r="C5" s="331"/>
      <c r="D5" s="331"/>
    </row>
    <row r="6" spans="1:4" ht="12.75">
      <c r="A6" t="s">
        <v>321</v>
      </c>
      <c r="B6" s="331">
        <v>25334</v>
      </c>
      <c r="C6" s="331">
        <f>13234-9107</f>
        <v>4127</v>
      </c>
      <c r="D6" s="331">
        <f>+B6-C6</f>
        <v>21207</v>
      </c>
    </row>
    <row r="7" spans="1:4" ht="12.75">
      <c r="A7" s="9" t="s">
        <v>329</v>
      </c>
      <c r="B7" s="342">
        <f>SUM(B6:B6)</f>
        <v>25334</v>
      </c>
      <c r="C7" s="342">
        <f>SUM(C6:C6)</f>
        <v>4127</v>
      </c>
      <c r="D7" s="342">
        <f>SUM(D6:D6)</f>
        <v>21207</v>
      </c>
    </row>
    <row r="8" spans="2:4" ht="12.75">
      <c r="B8" s="331"/>
      <c r="C8" s="331"/>
      <c r="D8" s="331"/>
    </row>
    <row r="9" spans="1:4" ht="12.75">
      <c r="A9" t="s">
        <v>330</v>
      </c>
      <c r="B9" s="331">
        <f>-6489-25677</f>
        <v>-32166</v>
      </c>
      <c r="C9" s="331">
        <v>-24473</v>
      </c>
      <c r="D9" s="331">
        <f>+B9-C9</f>
        <v>-7693</v>
      </c>
    </row>
    <row r="10" spans="1:4" ht="12.75">
      <c r="A10" t="s">
        <v>331</v>
      </c>
      <c r="B10" s="331">
        <v>-67053</v>
      </c>
      <c r="C10" s="331">
        <v>-58812</v>
      </c>
      <c r="D10" s="331">
        <f>+B10-C10</f>
        <v>-8241</v>
      </c>
    </row>
    <row r="11" spans="1:4" ht="12.75">
      <c r="A11" t="s">
        <v>320</v>
      </c>
      <c r="B11" s="331">
        <v>-25932</v>
      </c>
      <c r="C11" s="331">
        <v>-26599</v>
      </c>
      <c r="D11" s="331">
        <f>+B11-C11</f>
        <v>667</v>
      </c>
    </row>
    <row r="12" spans="1:4" ht="12.75">
      <c r="A12" t="s">
        <v>318</v>
      </c>
      <c r="B12" s="331">
        <v>-782</v>
      </c>
      <c r="C12" s="331">
        <v>-758</v>
      </c>
      <c r="D12" s="331">
        <f>+B12-C12</f>
        <v>-24</v>
      </c>
    </row>
    <row r="13" spans="1:4" ht="12.75">
      <c r="A13" t="s">
        <v>332</v>
      </c>
      <c r="B13" s="331">
        <v>-4148</v>
      </c>
      <c r="C13" s="331">
        <v>-2536</v>
      </c>
      <c r="D13" s="331">
        <f>+B13-C13</f>
        <v>-1612</v>
      </c>
    </row>
    <row r="14" spans="1:4" ht="12.75">
      <c r="A14" s="9" t="s">
        <v>341</v>
      </c>
      <c r="B14" s="342">
        <f>SUM(B9:B13)</f>
        <v>-130081</v>
      </c>
      <c r="C14" s="342">
        <f>SUM(C9:C13)</f>
        <v>-113178</v>
      </c>
      <c r="D14" s="342">
        <f>SUM(D9:D13)</f>
        <v>-16903</v>
      </c>
    </row>
    <row r="15" spans="2:4" ht="12.75">
      <c r="B15" s="331"/>
      <c r="C15" s="331"/>
      <c r="D15" s="331"/>
    </row>
    <row r="16" spans="1:4" ht="12.75">
      <c r="A16" s="9" t="s">
        <v>342</v>
      </c>
      <c r="B16" s="342">
        <f>+B14+B7+B4</f>
        <v>36089</v>
      </c>
      <c r="C16" s="342">
        <f>+C14+C7+C4</f>
        <v>91188</v>
      </c>
      <c r="D16" s="342">
        <f>+D14+D7+D4</f>
        <v>-55099</v>
      </c>
    </row>
    <row r="17" spans="2:4" ht="12.75">
      <c r="B17" s="331"/>
      <c r="C17" s="331"/>
      <c r="D17" s="331"/>
    </row>
    <row r="18" spans="1:4" ht="12.75">
      <c r="A18" t="s">
        <v>333</v>
      </c>
      <c r="B18" s="331">
        <v>-223075</v>
      </c>
      <c r="C18" s="331">
        <v>-289872</v>
      </c>
      <c r="D18" s="331">
        <f>+B18-C18</f>
        <v>66797</v>
      </c>
    </row>
    <row r="19" spans="1:4" ht="12.75">
      <c r="A19" t="s">
        <v>335</v>
      </c>
      <c r="B19" s="331">
        <v>-138321</v>
      </c>
      <c r="C19" s="331">
        <v>-137665</v>
      </c>
      <c r="D19" s="331">
        <f>+B19-C19</f>
        <v>-656</v>
      </c>
    </row>
    <row r="20" spans="1:4" ht="12.75">
      <c r="A20" t="s">
        <v>318</v>
      </c>
      <c r="B20" s="331">
        <v>-7672</v>
      </c>
      <c r="C20" s="331">
        <v>-8262</v>
      </c>
      <c r="D20" s="331">
        <f>+B20-C20</f>
        <v>590</v>
      </c>
    </row>
    <row r="21" spans="1:4" ht="12.75">
      <c r="A21" t="s">
        <v>319</v>
      </c>
      <c r="B21" s="331">
        <v>-9957</v>
      </c>
      <c r="C21" s="331">
        <v>-7365</v>
      </c>
      <c r="D21" s="331">
        <f>+B21-C21</f>
        <v>-2592</v>
      </c>
    </row>
    <row r="22" spans="1:4" ht="12.75">
      <c r="A22" s="9" t="s">
        <v>343</v>
      </c>
      <c r="B22" s="342">
        <f>SUM(B18:B21)</f>
        <v>-379025</v>
      </c>
      <c r="C22" s="342">
        <f>SUM(C18:C21)</f>
        <v>-443164</v>
      </c>
      <c r="D22" s="342">
        <f>SUM(D18:D21)</f>
        <v>64139</v>
      </c>
    </row>
    <row r="23" spans="2:4" ht="13.5" thickBot="1">
      <c r="B23" s="377"/>
      <c r="C23" s="377"/>
      <c r="D23" s="377"/>
    </row>
    <row r="24" spans="1:4" ht="13.5" thickBot="1">
      <c r="A24" s="374" t="s">
        <v>334</v>
      </c>
      <c r="B24" s="378">
        <f>+B22+B16</f>
        <v>-342936</v>
      </c>
      <c r="C24" s="378">
        <f>+C22+C16</f>
        <v>-351976</v>
      </c>
      <c r="D24" s="378">
        <f>+D22+D16</f>
        <v>9040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6"/>
  <sheetViews>
    <sheetView workbookViewId="0" topLeftCell="A1">
      <selection activeCell="A1" sqref="A1:D44"/>
    </sheetView>
  </sheetViews>
  <sheetFormatPr defaultColWidth="9.140625" defaultRowHeight="12.75"/>
  <cols>
    <col min="1" max="1" width="47.8515625" style="331" customWidth="1"/>
    <col min="2" max="2" width="13.421875" style="359" customWidth="1"/>
    <col min="3" max="3" width="13.57421875" style="359" customWidth="1"/>
    <col min="4" max="4" width="13.57421875" style="331" customWidth="1"/>
    <col min="5" max="16384" width="9.140625" style="363" customWidth="1"/>
  </cols>
  <sheetData>
    <row r="1" spans="1:4" s="319" customFormat="1" ht="12.75">
      <c r="A1" s="360" t="s">
        <v>338</v>
      </c>
      <c r="B1" s="361"/>
      <c r="C1" s="361"/>
      <c r="D1" s="318"/>
    </row>
    <row r="2" spans="1:4" ht="25.5">
      <c r="A2" s="379" t="s">
        <v>313</v>
      </c>
      <c r="B2" s="382" t="s">
        <v>347</v>
      </c>
      <c r="C2" s="382" t="s">
        <v>348</v>
      </c>
      <c r="D2" s="362" t="s">
        <v>285</v>
      </c>
    </row>
    <row r="3" spans="1:4" ht="12.75">
      <c r="A3" s="364"/>
      <c r="B3" s="336"/>
      <c r="C3" s="336"/>
      <c r="D3" s="336"/>
    </row>
    <row r="4" spans="1:4" ht="12.75">
      <c r="A4" s="365" t="s">
        <v>272</v>
      </c>
      <c r="B4" s="342">
        <v>1176301</v>
      </c>
      <c r="C4" s="342">
        <v>1173149</v>
      </c>
      <c r="D4" s="342">
        <f>+B4-C4</f>
        <v>3152</v>
      </c>
    </row>
    <row r="5" spans="1:4" ht="12.75">
      <c r="A5" s="375" t="s">
        <v>322</v>
      </c>
      <c r="B5" s="376">
        <v>758</v>
      </c>
      <c r="C5" s="376">
        <v>7</v>
      </c>
      <c r="D5" s="376">
        <f aca="true" t="shared" si="0" ref="D5:D15">+B5-C5</f>
        <v>751</v>
      </c>
    </row>
    <row r="6" spans="1:4" ht="12.75">
      <c r="A6" s="365"/>
      <c r="B6" s="342"/>
      <c r="C6" s="342"/>
      <c r="D6" s="342"/>
    </row>
    <row r="7" spans="1:4" ht="12.75">
      <c r="A7" s="344" t="s">
        <v>274</v>
      </c>
      <c r="B7" s="331">
        <v>682769</v>
      </c>
      <c r="C7" s="331">
        <v>679955</v>
      </c>
      <c r="D7" s="331">
        <f t="shared" si="0"/>
        <v>2814</v>
      </c>
    </row>
    <row r="8" spans="1:4" ht="12.75">
      <c r="A8" s="375" t="s">
        <v>322</v>
      </c>
      <c r="B8" s="376">
        <v>33035</v>
      </c>
      <c r="C8" s="376">
        <v>25269</v>
      </c>
      <c r="D8" s="376">
        <f t="shared" si="0"/>
        <v>7766</v>
      </c>
    </row>
    <row r="9" spans="1:4" ht="12.75">
      <c r="A9" s="344" t="s">
        <v>275</v>
      </c>
      <c r="B9" s="331">
        <v>202726</v>
      </c>
      <c r="C9" s="331">
        <v>211078</v>
      </c>
      <c r="D9" s="331">
        <f t="shared" si="0"/>
        <v>-8352</v>
      </c>
    </row>
    <row r="10" spans="1:4" ht="12.75">
      <c r="A10" s="375" t="s">
        <v>322</v>
      </c>
      <c r="B10" s="376">
        <v>4122</v>
      </c>
      <c r="C10" s="376">
        <v>2386</v>
      </c>
      <c r="D10" s="376">
        <f t="shared" si="0"/>
        <v>1736</v>
      </c>
    </row>
    <row r="11" spans="1:4" ht="12.75">
      <c r="A11" s="344" t="s">
        <v>276</v>
      </c>
      <c r="B11" s="331">
        <v>187712</v>
      </c>
      <c r="C11" s="331">
        <v>186915</v>
      </c>
      <c r="D11" s="331">
        <f t="shared" si="0"/>
        <v>797</v>
      </c>
    </row>
    <row r="12" spans="1:4" ht="12.75">
      <c r="A12" s="344" t="s">
        <v>326</v>
      </c>
      <c r="B12" s="331">
        <v>27048</v>
      </c>
      <c r="C12" s="331">
        <v>27535</v>
      </c>
      <c r="D12" s="331">
        <f t="shared" si="0"/>
        <v>-487</v>
      </c>
    </row>
    <row r="13" spans="1:4" ht="12.75">
      <c r="A13" s="344" t="s">
        <v>277</v>
      </c>
      <c r="B13" s="331">
        <v>37140</v>
      </c>
      <c r="C13" s="331">
        <v>41449</v>
      </c>
      <c r="D13" s="331">
        <f t="shared" si="0"/>
        <v>-4309</v>
      </c>
    </row>
    <row r="14" spans="1:4" ht="12.75">
      <c r="A14" s="344" t="s">
        <v>273</v>
      </c>
      <c r="B14" s="331">
        <v>87878</v>
      </c>
      <c r="C14" s="331">
        <v>97965</v>
      </c>
      <c r="D14" s="331">
        <f t="shared" si="0"/>
        <v>-10087</v>
      </c>
    </row>
    <row r="15" spans="1:4" ht="12.75">
      <c r="A15" s="375" t="s">
        <v>322</v>
      </c>
      <c r="B15" s="376">
        <v>1309</v>
      </c>
      <c r="C15" s="376">
        <v>1159</v>
      </c>
      <c r="D15" s="376">
        <f t="shared" si="0"/>
        <v>150</v>
      </c>
    </row>
    <row r="16" spans="1:4" ht="12.75">
      <c r="A16" s="344" t="s">
        <v>278</v>
      </c>
      <c r="B16" s="331">
        <v>18639</v>
      </c>
      <c r="C16" s="331">
        <v>21059</v>
      </c>
      <c r="D16" s="331">
        <f>+B16-C16</f>
        <v>-2420</v>
      </c>
    </row>
    <row r="17" spans="1:4" ht="12.75">
      <c r="A17" s="375" t="s">
        <v>322</v>
      </c>
      <c r="B17" s="376">
        <v>32</v>
      </c>
      <c r="C17" s="376">
        <v>0</v>
      </c>
      <c r="D17" s="376">
        <f>+B17-C17</f>
        <v>32</v>
      </c>
    </row>
    <row r="18" spans="1:4" ht="13.5" thickBot="1">
      <c r="A18" s="366" t="s">
        <v>279</v>
      </c>
      <c r="B18" s="366">
        <f>+B4-B7-B9-B11-B12-B13+B14-B16</f>
        <v>108145</v>
      </c>
      <c r="C18" s="366">
        <f>+C4-C7-C9-C11-C12-C13+C14-C16</f>
        <v>103123</v>
      </c>
      <c r="D18" s="366">
        <f>+B18-C18</f>
        <v>5022</v>
      </c>
    </row>
    <row r="19" spans="2:3" ht="13.5" thickTop="1">
      <c r="B19" s="331"/>
      <c r="C19" s="331"/>
    </row>
    <row r="20" spans="1:4" ht="12.75">
      <c r="A20" s="331" t="s">
        <v>280</v>
      </c>
      <c r="B20" s="331">
        <v>11</v>
      </c>
      <c r="C20" s="331">
        <v>172</v>
      </c>
      <c r="D20" s="331">
        <f aca="true" t="shared" si="1" ref="D20:D25">+B20-C20</f>
        <v>-161</v>
      </c>
    </row>
    <row r="21" spans="1:4" ht="12.75">
      <c r="A21" s="343" t="s">
        <v>287</v>
      </c>
      <c r="B21" s="331">
        <v>1927</v>
      </c>
      <c r="C21" s="331">
        <v>3306</v>
      </c>
      <c r="D21" s="331">
        <f t="shared" si="1"/>
        <v>-1379</v>
      </c>
    </row>
    <row r="22" spans="1:4" ht="12.75">
      <c r="A22" s="375" t="s">
        <v>322</v>
      </c>
      <c r="B22" s="376">
        <v>3</v>
      </c>
      <c r="C22" s="376"/>
      <c r="D22" s="376">
        <f t="shared" si="1"/>
        <v>3</v>
      </c>
    </row>
    <row r="23" spans="1:4" ht="12.75">
      <c r="A23" s="343" t="s">
        <v>288</v>
      </c>
      <c r="B23" s="331">
        <v>21399</v>
      </c>
      <c r="C23" s="331">
        <v>26205</v>
      </c>
      <c r="D23" s="331">
        <f t="shared" si="1"/>
        <v>-4806</v>
      </c>
    </row>
    <row r="24" spans="1:4" ht="12.75">
      <c r="A24" s="375" t="s">
        <v>322</v>
      </c>
      <c r="B24" s="376">
        <v>104</v>
      </c>
      <c r="C24" s="376">
        <v>70</v>
      </c>
      <c r="D24" s="376">
        <f t="shared" si="1"/>
        <v>34</v>
      </c>
    </row>
    <row r="25" spans="1:4" ht="12.75">
      <c r="A25" s="380" t="s">
        <v>344</v>
      </c>
      <c r="B25" s="331">
        <v>-20</v>
      </c>
      <c r="C25" s="331">
        <v>-889</v>
      </c>
      <c r="D25" s="331">
        <f t="shared" si="1"/>
        <v>869</v>
      </c>
    </row>
    <row r="26" spans="1:4" ht="13.5" thickBot="1">
      <c r="A26" s="346" t="s">
        <v>281</v>
      </c>
      <c r="B26" s="346">
        <f>+B18+B20+B21-B23+B25</f>
        <v>88664</v>
      </c>
      <c r="C26" s="346">
        <f>+C18+C20+C21-C23+C25</f>
        <v>79507</v>
      </c>
      <c r="D26" s="346">
        <f>+D18+D20+D21-D23+D25</f>
        <v>9157</v>
      </c>
    </row>
    <row r="27" spans="2:3" ht="13.5" thickTop="1">
      <c r="B27" s="331"/>
      <c r="C27" s="331"/>
    </row>
    <row r="28" spans="1:4" ht="12.75">
      <c r="A28" s="365" t="s">
        <v>289</v>
      </c>
      <c r="B28" s="342">
        <v>41938</v>
      </c>
      <c r="C28" s="342">
        <v>39397</v>
      </c>
      <c r="D28" s="342">
        <f>+B28-C28</f>
        <v>2541</v>
      </c>
    </row>
    <row r="29" spans="2:3" ht="12.75">
      <c r="B29" s="331"/>
      <c r="C29" s="331"/>
    </row>
    <row r="30" spans="1:4" ht="13.5" thickBot="1">
      <c r="A30" s="367" t="s">
        <v>290</v>
      </c>
      <c r="B30" s="346">
        <f>+B26-B28</f>
        <v>46726</v>
      </c>
      <c r="C30" s="346">
        <f>+C26-C28</f>
        <v>40110</v>
      </c>
      <c r="D30" s="346">
        <f>+B30-C30</f>
        <v>6616</v>
      </c>
    </row>
    <row r="31" spans="1:4" ht="13.5" thickTop="1">
      <c r="A31" s="368"/>
      <c r="B31" s="336"/>
      <c r="C31" s="336"/>
      <c r="D31" s="336"/>
    </row>
    <row r="32" spans="1:4" ht="12.75">
      <c r="A32" s="368" t="s">
        <v>294</v>
      </c>
      <c r="B32" s="336"/>
      <c r="C32" s="336"/>
      <c r="D32" s="336"/>
    </row>
    <row r="33" spans="1:4" ht="25.5">
      <c r="A33" s="369" t="s">
        <v>282</v>
      </c>
      <c r="B33" s="342"/>
      <c r="C33" s="342"/>
      <c r="D33" s="342">
        <f>+B33-C33</f>
        <v>0</v>
      </c>
    </row>
    <row r="34" spans="2:3" ht="12.75">
      <c r="B34" s="331"/>
      <c r="C34" s="331"/>
    </row>
    <row r="35" spans="1:4" ht="13.5" thickBot="1">
      <c r="A35" s="370" t="s">
        <v>327</v>
      </c>
      <c r="B35" s="346">
        <f>+B30+B33</f>
        <v>46726</v>
      </c>
      <c r="C35" s="346">
        <f>+C30+C33</f>
        <v>40110</v>
      </c>
      <c r="D35" s="346">
        <f>+B35-C35</f>
        <v>6616</v>
      </c>
    </row>
    <row r="36" spans="1:4" ht="13.5" thickTop="1">
      <c r="A36" s="371"/>
      <c r="B36" s="336"/>
      <c r="C36" s="336"/>
      <c r="D36" s="336"/>
    </row>
    <row r="37" spans="1:4" ht="12.75">
      <c r="A37" s="371" t="s">
        <v>291</v>
      </c>
      <c r="B37" s="336"/>
      <c r="C37" s="336"/>
      <c r="D37" s="336"/>
    </row>
    <row r="38" spans="1:4" ht="12.75">
      <c r="A38" s="342" t="s">
        <v>292</v>
      </c>
      <c r="B38" s="342">
        <f>+B35-B39</f>
        <v>46720</v>
      </c>
      <c r="C38" s="342">
        <f>+C35-C39</f>
        <v>39403</v>
      </c>
      <c r="D38" s="342">
        <f>+B38-C38</f>
        <v>7317</v>
      </c>
    </row>
    <row r="39" spans="1:4" ht="12.75">
      <c r="A39" s="365" t="s">
        <v>293</v>
      </c>
      <c r="B39" s="342">
        <v>6</v>
      </c>
      <c r="C39" s="342">
        <v>707</v>
      </c>
      <c r="D39" s="342">
        <f>+B39-C39</f>
        <v>-701</v>
      </c>
    </row>
    <row r="40" spans="1:4" ht="12.75">
      <c r="A40" s="365"/>
      <c r="B40" s="342"/>
      <c r="C40" s="342"/>
      <c r="D40" s="342"/>
    </row>
    <row r="41" spans="1:4" ht="12.75">
      <c r="A41" s="342" t="s">
        <v>350</v>
      </c>
      <c r="B41" s="381">
        <v>0.122</v>
      </c>
      <c r="C41" s="381">
        <v>0.105</v>
      </c>
      <c r="D41" s="381">
        <f>+B41-C41</f>
        <v>0.017</v>
      </c>
    </row>
    <row r="42" spans="1:4" ht="12.75">
      <c r="A42" s="342" t="s">
        <v>351</v>
      </c>
      <c r="B42" s="381">
        <v>0.121</v>
      </c>
      <c r="C42" s="381">
        <v>0.105</v>
      </c>
      <c r="D42" s="381">
        <f>+B42-C42</f>
        <v>0.016</v>
      </c>
    </row>
    <row r="43" spans="2:3" ht="12.75">
      <c r="B43" s="331"/>
      <c r="C43" s="331"/>
    </row>
    <row r="44" spans="1:4" ht="24" customHeight="1">
      <c r="A44" s="393" t="s">
        <v>349</v>
      </c>
      <c r="B44" s="393"/>
      <c r="C44" s="393"/>
      <c r="D44" s="393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1:3" ht="12.75">
      <c r="A113" s="331" t="s">
        <v>283</v>
      </c>
      <c r="B113" s="331"/>
      <c r="C113" s="331"/>
    </row>
    <row r="114" spans="2:3" ht="12.75">
      <c r="B114" s="331"/>
      <c r="C114" s="331"/>
    </row>
    <row r="115" spans="1:3" ht="12.75">
      <c r="A115" s="342" t="s">
        <v>284</v>
      </c>
      <c r="B115" s="331"/>
      <c r="C115" s="331"/>
    </row>
    <row r="116" spans="2:3" ht="12.75">
      <c r="B116" s="331"/>
      <c r="C116" s="331"/>
    </row>
    <row r="117" spans="2:3" ht="12.75">
      <c r="B117" s="331"/>
      <c r="C117" s="331"/>
    </row>
    <row r="118" spans="2:3" ht="12.75"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3" ht="12.75">
      <c r="B136" s="331"/>
      <c r="C136" s="331"/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4" ht="12.75">
      <c r="B160" s="331"/>
      <c r="C160" s="331"/>
      <c r="D160" s="331">
        <f>+D158+D155+D122+D113+D106+D115</f>
        <v>0</v>
      </c>
    </row>
    <row r="161" spans="2:3" ht="12.75">
      <c r="B161" s="331"/>
      <c r="C161" s="331"/>
    </row>
    <row r="162" spans="2:3" ht="12.75">
      <c r="B162" s="331"/>
      <c r="C162" s="331"/>
    </row>
    <row r="163" spans="2:3" ht="12.75">
      <c r="B163" s="331"/>
      <c r="C163" s="331"/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  <row r="223" spans="2:3" ht="12.75">
      <c r="B223" s="331"/>
      <c r="C223" s="331"/>
    </row>
    <row r="224" spans="2:3" ht="12.75">
      <c r="B224" s="331"/>
      <c r="C224" s="331"/>
    </row>
    <row r="225" spans="2:3" ht="12.75">
      <c r="B225" s="331"/>
      <c r="C225" s="331"/>
    </row>
    <row r="226" spans="2:3" ht="12.75">
      <c r="B226" s="331"/>
      <c r="C226" s="331"/>
    </row>
    <row r="227" spans="2:3" ht="12.75">
      <c r="B227" s="331"/>
      <c r="C227" s="331"/>
    </row>
    <row r="228" spans="2:3" ht="12.75">
      <c r="B228" s="331"/>
      <c r="C228" s="331"/>
    </row>
    <row r="229" spans="2:3" ht="12.75">
      <c r="B229" s="331"/>
      <c r="C229" s="331"/>
    </row>
    <row r="230" spans="2:3" ht="12.75">
      <c r="B230" s="331"/>
      <c r="C230" s="331"/>
    </row>
    <row r="231" spans="2:3" ht="12.75">
      <c r="B231" s="331"/>
      <c r="C231" s="331"/>
    </row>
    <row r="232" spans="2:3" ht="12.75">
      <c r="B232" s="331"/>
      <c r="C232" s="331"/>
    </row>
    <row r="233" spans="2:3" ht="12.75">
      <c r="B233" s="331"/>
      <c r="C233" s="331"/>
    </row>
    <row r="234" spans="2:3" ht="12.75">
      <c r="B234" s="331"/>
      <c r="C234" s="331"/>
    </row>
    <row r="235" spans="2:3" ht="12.75">
      <c r="B235" s="331"/>
      <c r="C235" s="331"/>
    </row>
    <row r="236" spans="2:3" ht="12.75">
      <c r="B236" s="331"/>
      <c r="C236" s="331"/>
    </row>
    <row r="237" spans="2:3" ht="12.75">
      <c r="B237" s="331"/>
      <c r="C237" s="331"/>
    </row>
    <row r="238" spans="2:3" ht="12.75">
      <c r="B238" s="331"/>
      <c r="C238" s="331"/>
    </row>
    <row r="239" spans="2:3" ht="12.75">
      <c r="B239" s="331"/>
      <c r="C239" s="331"/>
    </row>
    <row r="240" spans="2:3" ht="12.75">
      <c r="B240" s="331"/>
      <c r="C240" s="331"/>
    </row>
    <row r="241" spans="2:3" ht="12.75">
      <c r="B241" s="331"/>
      <c r="C241" s="331"/>
    </row>
    <row r="242" spans="2:3" ht="12.75">
      <c r="B242" s="331"/>
      <c r="C242" s="331"/>
    </row>
    <row r="243" spans="2:3" ht="12.75">
      <c r="B243" s="331"/>
      <c r="C243" s="331"/>
    </row>
    <row r="244" spans="2:3" ht="12.75">
      <c r="B244" s="331"/>
      <c r="C244" s="331"/>
    </row>
    <row r="245" spans="2:3" ht="12.75">
      <c r="B245" s="331"/>
      <c r="C245" s="331"/>
    </row>
    <row r="246" spans="2:3" ht="12.75">
      <c r="B246" s="331"/>
      <c r="C246" s="331"/>
    </row>
  </sheetData>
  <mergeCells count="1">
    <mergeCell ref="A44:D4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G27" sqref="G27"/>
    </sheetView>
  </sheetViews>
  <sheetFormatPr defaultColWidth="9.140625" defaultRowHeight="12.75"/>
  <cols>
    <col min="1" max="1" width="57.8515625" style="395" customWidth="1"/>
    <col min="2" max="3" width="11.8515625" style="395" customWidth="1"/>
    <col min="4" max="4" width="13.7109375" style="395" customWidth="1"/>
    <col min="5" max="6" width="9.140625" style="395" customWidth="1"/>
    <col min="7" max="7" width="37.28125" style="395" customWidth="1"/>
    <col min="8" max="16384" width="9.140625" style="395" customWidth="1"/>
  </cols>
  <sheetData>
    <row r="1" spans="1:4" ht="20.25" customHeight="1">
      <c r="A1" s="403" t="s">
        <v>402</v>
      </c>
      <c r="B1" s="406" t="s">
        <v>403</v>
      </c>
      <c r="C1" s="406" t="s">
        <v>404</v>
      </c>
      <c r="D1" s="394" t="s">
        <v>285</v>
      </c>
    </row>
    <row r="2" spans="1:4" ht="10.5">
      <c r="A2" s="396" t="s">
        <v>352</v>
      </c>
      <c r="B2" s="397"/>
      <c r="C2" s="397"/>
      <c r="D2" s="397"/>
    </row>
    <row r="3" spans="1:4" ht="10.5">
      <c r="A3" s="395" t="s">
        <v>353</v>
      </c>
      <c r="B3" s="398">
        <v>46720</v>
      </c>
      <c r="C3" s="398">
        <v>39403</v>
      </c>
      <c r="D3" s="398">
        <f>+B3-C3</f>
        <v>7317</v>
      </c>
    </row>
    <row r="4" spans="1:4" ht="10.5">
      <c r="A4" s="395" t="s">
        <v>354</v>
      </c>
      <c r="B4" s="398">
        <v>6</v>
      </c>
      <c r="C4" s="398">
        <v>707</v>
      </c>
      <c r="D4" s="398">
        <f aca="true" t="shared" si="0" ref="D4:D29">+B4-C4</f>
        <v>-701</v>
      </c>
    </row>
    <row r="5" spans="1:4" ht="10.5">
      <c r="A5" s="395" t="s">
        <v>355</v>
      </c>
      <c r="B5" s="398">
        <v>41938</v>
      </c>
      <c r="C5" s="398">
        <v>39397</v>
      </c>
      <c r="D5" s="398">
        <f t="shared" si="0"/>
        <v>2541</v>
      </c>
    </row>
    <row r="6" spans="1:4" ht="10.5">
      <c r="A6" s="395" t="s">
        <v>356</v>
      </c>
      <c r="B6" s="398">
        <v>27048</v>
      </c>
      <c r="C6" s="398">
        <v>27535</v>
      </c>
      <c r="D6" s="398">
        <f t="shared" si="0"/>
        <v>-487</v>
      </c>
    </row>
    <row r="7" spans="1:4" ht="10.5">
      <c r="A7" s="395" t="s">
        <v>357</v>
      </c>
      <c r="B7" s="398">
        <v>37140</v>
      </c>
      <c r="C7" s="398">
        <v>41449</v>
      </c>
      <c r="D7" s="398">
        <f t="shared" si="0"/>
        <v>-4309</v>
      </c>
    </row>
    <row r="8" spans="1:4" ht="10.5">
      <c r="A8" s="395" t="s">
        <v>358</v>
      </c>
      <c r="B8" s="398">
        <v>2062</v>
      </c>
      <c r="C8" s="398">
        <v>1522</v>
      </c>
      <c r="D8" s="398">
        <f t="shared" si="0"/>
        <v>540</v>
      </c>
    </row>
    <row r="9" spans="1:4" ht="10.5">
      <c r="A9" s="395" t="s">
        <v>359</v>
      </c>
      <c r="B9" s="398">
        <v>22013</v>
      </c>
      <c r="C9" s="398">
        <v>19299</v>
      </c>
      <c r="D9" s="398">
        <f t="shared" si="0"/>
        <v>2714</v>
      </c>
    </row>
    <row r="10" spans="1:4" ht="10.5">
      <c r="A10" s="395" t="s">
        <v>360</v>
      </c>
      <c r="B10" s="398">
        <v>1939</v>
      </c>
      <c r="C10" s="398">
        <v>2411</v>
      </c>
      <c r="D10" s="398">
        <f t="shared" si="0"/>
        <v>-472</v>
      </c>
    </row>
    <row r="11" spans="1:4" ht="10.5">
      <c r="A11" s="395" t="s">
        <v>361</v>
      </c>
      <c r="B11" s="398">
        <v>-1917</v>
      </c>
      <c r="C11" s="398">
        <v>11</v>
      </c>
      <c r="D11" s="398">
        <f t="shared" si="0"/>
        <v>-1928</v>
      </c>
    </row>
    <row r="12" spans="1:4" ht="10.5">
      <c r="A12" s="395" t="s">
        <v>362</v>
      </c>
      <c r="B12" s="398"/>
      <c r="C12" s="398"/>
      <c r="D12" s="398">
        <f t="shared" si="0"/>
        <v>0</v>
      </c>
    </row>
    <row r="13" spans="1:4" ht="10.5">
      <c r="A13" s="395" t="s">
        <v>287</v>
      </c>
      <c r="B13" s="398">
        <v>-1927</v>
      </c>
      <c r="C13" s="398">
        <f>-1858</f>
        <v>-1858</v>
      </c>
      <c r="D13" s="398">
        <f t="shared" si="0"/>
        <v>-69</v>
      </c>
    </row>
    <row r="14" spans="1:4" ht="10.5">
      <c r="A14" s="395" t="s">
        <v>405</v>
      </c>
      <c r="B14" s="398">
        <v>-11</v>
      </c>
      <c r="C14" s="398">
        <v>-178</v>
      </c>
      <c r="D14" s="398">
        <f t="shared" si="0"/>
        <v>167</v>
      </c>
    </row>
    <row r="15" spans="1:4" ht="10.5">
      <c r="A15" s="395" t="s">
        <v>288</v>
      </c>
      <c r="B15" s="398">
        <v>17499</v>
      </c>
      <c r="C15" s="398">
        <v>21484</v>
      </c>
      <c r="D15" s="398">
        <f t="shared" si="0"/>
        <v>-3985</v>
      </c>
    </row>
    <row r="16" spans="1:4" ht="10.5">
      <c r="A16" s="395" t="s">
        <v>363</v>
      </c>
      <c r="B16" s="398">
        <v>-2869</v>
      </c>
      <c r="C16" s="398">
        <v>-5435</v>
      </c>
      <c r="D16" s="398">
        <f t="shared" si="0"/>
        <v>2566</v>
      </c>
    </row>
    <row r="17" spans="1:4" ht="10.5">
      <c r="A17" s="395" t="s">
        <v>364</v>
      </c>
      <c r="B17" s="398"/>
      <c r="C17" s="398"/>
      <c r="D17" s="398">
        <f t="shared" si="0"/>
        <v>0</v>
      </c>
    </row>
    <row r="18" spans="1:4" ht="10.5">
      <c r="A18" s="396" t="s">
        <v>365</v>
      </c>
      <c r="B18" s="398"/>
      <c r="C18" s="398"/>
      <c r="D18" s="398"/>
    </row>
    <row r="19" spans="1:4" ht="10.5">
      <c r="A19" s="395" t="s">
        <v>366</v>
      </c>
      <c r="B19" s="398">
        <v>-38556</v>
      </c>
      <c r="C19" s="398">
        <v>-91221</v>
      </c>
      <c r="D19" s="398">
        <f t="shared" si="0"/>
        <v>52665</v>
      </c>
    </row>
    <row r="20" spans="1:4" ht="10.5">
      <c r="A20" s="395" t="s">
        <v>367</v>
      </c>
      <c r="B20" s="398">
        <v>3130</v>
      </c>
      <c r="C20" s="398">
        <v>1000</v>
      </c>
      <c r="D20" s="398">
        <f>+B20-C20</f>
        <v>2130</v>
      </c>
    </row>
    <row r="21" spans="1:4" ht="10.5">
      <c r="A21" s="395" t="s">
        <v>368</v>
      </c>
      <c r="B21" s="398">
        <v>-15046</v>
      </c>
      <c r="C21" s="398">
        <v>-20813</v>
      </c>
      <c r="D21" s="398">
        <f t="shared" si="0"/>
        <v>5767</v>
      </c>
    </row>
    <row r="22" spans="1:4" ht="10.5">
      <c r="A22" s="395" t="s">
        <v>369</v>
      </c>
      <c r="B22" s="398">
        <v>39452</v>
      </c>
      <c r="C22" s="398">
        <v>52110</v>
      </c>
      <c r="D22" s="398">
        <f t="shared" si="0"/>
        <v>-12658</v>
      </c>
    </row>
    <row r="23" spans="1:4" s="399" customFormat="1" ht="10.5">
      <c r="A23" s="395" t="s">
        <v>370</v>
      </c>
      <c r="B23" s="398">
        <v>-5016</v>
      </c>
      <c r="C23" s="398">
        <v>20954</v>
      </c>
      <c r="D23" s="398">
        <f t="shared" si="0"/>
        <v>-25970</v>
      </c>
    </row>
    <row r="24" spans="1:4" ht="10.5">
      <c r="A24" s="399" t="s">
        <v>371</v>
      </c>
      <c r="B24" s="400">
        <v>-14048</v>
      </c>
      <c r="C24" s="400">
        <v>-11471</v>
      </c>
      <c r="D24" s="400">
        <f t="shared" si="0"/>
        <v>-2577</v>
      </c>
    </row>
    <row r="25" spans="1:4" ht="10.5">
      <c r="A25" s="395" t="s">
        <v>372</v>
      </c>
      <c r="B25" s="398">
        <v>-9953</v>
      </c>
      <c r="C25" s="398">
        <v>-8159</v>
      </c>
      <c r="D25" s="398">
        <f t="shared" si="0"/>
        <v>-1794</v>
      </c>
    </row>
    <row r="26" spans="1:4" ht="10.5">
      <c r="A26" s="395" t="s">
        <v>373</v>
      </c>
      <c r="B26" s="398">
        <v>-17394</v>
      </c>
      <c r="C26" s="398">
        <f>32603-1522-20624-970</f>
        <v>9487</v>
      </c>
      <c r="D26" s="398">
        <f t="shared" si="0"/>
        <v>-26881</v>
      </c>
    </row>
    <row r="27" spans="1:4" ht="10.5">
      <c r="A27" s="401" t="s">
        <v>374</v>
      </c>
      <c r="B27" s="402">
        <f>SUM(B3:B26)</f>
        <v>132210</v>
      </c>
      <c r="C27" s="402">
        <f>SUM(C3:C26)</f>
        <v>137634</v>
      </c>
      <c r="D27" s="402">
        <f>SUM(D3:D26)</f>
        <v>-5424</v>
      </c>
    </row>
    <row r="28" spans="1:4" ht="10.5">
      <c r="A28" s="395" t="s">
        <v>375</v>
      </c>
      <c r="B28" s="398">
        <v>-14959</v>
      </c>
      <c r="C28" s="398">
        <v>-17363</v>
      </c>
      <c r="D28" s="398">
        <f t="shared" si="0"/>
        <v>2404</v>
      </c>
    </row>
    <row r="29" spans="1:4" ht="10.5">
      <c r="A29" s="395" t="s">
        <v>376</v>
      </c>
      <c r="B29" s="398">
        <v>-26826</v>
      </c>
      <c r="C29" s="398">
        <v>-22765</v>
      </c>
      <c r="D29" s="398">
        <f t="shared" si="0"/>
        <v>-4061</v>
      </c>
    </row>
    <row r="30" spans="1:4" ht="10.5">
      <c r="A30" s="401" t="s">
        <v>377</v>
      </c>
      <c r="B30" s="402">
        <f>SUM(B27:B29)</f>
        <v>90425</v>
      </c>
      <c r="C30" s="402">
        <f>SUM(C27:C29)</f>
        <v>97506</v>
      </c>
      <c r="D30" s="402">
        <f>SUM(D27:D29)</f>
        <v>-7081</v>
      </c>
    </row>
    <row r="31" spans="2:4" ht="10.5">
      <c r="B31" s="398"/>
      <c r="C31" s="398"/>
      <c r="D31" s="398"/>
    </row>
    <row r="32" spans="1:4" ht="10.5">
      <c r="A32" s="396" t="s">
        <v>378</v>
      </c>
      <c r="B32" s="398"/>
      <c r="C32" s="398"/>
      <c r="D32" s="398"/>
    </row>
    <row r="33" spans="1:4" ht="10.5">
      <c r="A33" s="395" t="s">
        <v>379</v>
      </c>
      <c r="B33" s="398">
        <v>-17230</v>
      </c>
      <c r="C33" s="398">
        <v>-29170</v>
      </c>
      <c r="D33" s="398">
        <f aca="true" t="shared" si="1" ref="D33:D42">+B33-C33</f>
        <v>11940</v>
      </c>
    </row>
    <row r="34" spans="1:4" ht="10.5">
      <c r="A34" s="395" t="s">
        <v>380</v>
      </c>
      <c r="B34" s="398">
        <v>3419</v>
      </c>
      <c r="C34" s="398">
        <v>959</v>
      </c>
      <c r="D34" s="398">
        <f t="shared" si="1"/>
        <v>2460</v>
      </c>
    </row>
    <row r="35" spans="1:4" ht="10.5">
      <c r="A35" s="395" t="s">
        <v>381</v>
      </c>
      <c r="B35" s="398">
        <v>-38673</v>
      </c>
      <c r="C35" s="398">
        <v>-37953</v>
      </c>
      <c r="D35" s="398">
        <f t="shared" si="1"/>
        <v>-720</v>
      </c>
    </row>
    <row r="36" spans="1:4" ht="10.5">
      <c r="A36" s="395" t="s">
        <v>382</v>
      </c>
      <c r="B36" s="398"/>
      <c r="C36" s="398"/>
      <c r="D36" s="398">
        <f>+B36-C36</f>
        <v>0</v>
      </c>
    </row>
    <row r="37" spans="1:4" ht="10.5">
      <c r="A37" s="395" t="s">
        <v>383</v>
      </c>
      <c r="B37" s="398">
        <v>182</v>
      </c>
      <c r="C37" s="398">
        <v>99</v>
      </c>
      <c r="D37" s="398">
        <f t="shared" si="1"/>
        <v>83</v>
      </c>
    </row>
    <row r="38" spans="1:4" ht="10.5">
      <c r="A38" s="395" t="s">
        <v>384</v>
      </c>
      <c r="B38" s="398"/>
      <c r="C38" s="398"/>
      <c r="D38" s="398">
        <f t="shared" si="1"/>
        <v>0</v>
      </c>
    </row>
    <row r="39" spans="1:4" ht="10.5">
      <c r="A39" s="395" t="s">
        <v>385</v>
      </c>
      <c r="B39" s="398"/>
      <c r="C39" s="398"/>
      <c r="D39" s="398">
        <f>+B39-C39</f>
        <v>0</v>
      </c>
    </row>
    <row r="40" spans="1:4" ht="10.5">
      <c r="A40" s="395" t="s">
        <v>386</v>
      </c>
      <c r="B40" s="398"/>
      <c r="C40" s="398"/>
      <c r="D40" s="398">
        <f t="shared" si="1"/>
        <v>0</v>
      </c>
    </row>
    <row r="41" spans="1:4" ht="10.5">
      <c r="A41" s="395" t="s">
        <v>387</v>
      </c>
      <c r="B41" s="398">
        <v>-21207</v>
      </c>
      <c r="C41" s="398">
        <v>-25007</v>
      </c>
      <c r="D41" s="398">
        <f>+B41-C41</f>
        <v>3800</v>
      </c>
    </row>
    <row r="42" spans="1:4" ht="10.5">
      <c r="A42" s="395" t="s">
        <v>388</v>
      </c>
      <c r="B42" s="398"/>
      <c r="C42" s="398"/>
      <c r="D42" s="398">
        <f t="shared" si="1"/>
        <v>0</v>
      </c>
    </row>
    <row r="43" spans="1:4" ht="10.5">
      <c r="A43" s="395" t="s">
        <v>389</v>
      </c>
      <c r="B43" s="398">
        <v>1189</v>
      </c>
      <c r="C43" s="398">
        <v>1214</v>
      </c>
      <c r="D43" s="398">
        <f>+B43-C43</f>
        <v>-25</v>
      </c>
    </row>
    <row r="44" spans="1:4" ht="10.5">
      <c r="A44" s="401" t="s">
        <v>390</v>
      </c>
      <c r="B44" s="402">
        <f>SUM(B33:B43)</f>
        <v>-72320</v>
      </c>
      <c r="C44" s="402">
        <f>SUM(C33:C43)</f>
        <v>-89858</v>
      </c>
      <c r="D44" s="402">
        <f>SUM(D33:D43)</f>
        <v>17538</v>
      </c>
    </row>
    <row r="45" spans="2:4" ht="10.5">
      <c r="B45" s="398"/>
      <c r="C45" s="398"/>
      <c r="D45" s="398"/>
    </row>
    <row r="46" spans="1:4" ht="10.5">
      <c r="A46" s="396" t="s">
        <v>391</v>
      </c>
      <c r="B46" s="398"/>
      <c r="C46" s="398"/>
      <c r="D46" s="398"/>
    </row>
    <row r="47" spans="1:4" ht="10.5">
      <c r="A47" s="395" t="s">
        <v>392</v>
      </c>
      <c r="B47" s="398">
        <v>-3344</v>
      </c>
      <c r="C47" s="398">
        <v>-1179</v>
      </c>
      <c r="D47" s="398">
        <f>+B47-C47</f>
        <v>-2165</v>
      </c>
    </row>
    <row r="48" spans="1:4" ht="10.5">
      <c r="A48" s="395" t="s">
        <v>406</v>
      </c>
      <c r="B48" s="398">
        <v>-25765</v>
      </c>
      <c r="C48" s="398">
        <v>-22117</v>
      </c>
      <c r="D48" s="398"/>
    </row>
    <row r="49" spans="1:4" ht="10.5">
      <c r="A49" s="395" t="s">
        <v>393</v>
      </c>
      <c r="B49" s="398">
        <v>10131</v>
      </c>
      <c r="C49" s="398">
        <v>254894</v>
      </c>
      <c r="D49" s="398">
        <f>+B49-C49</f>
        <v>-244763</v>
      </c>
    </row>
    <row r="50" spans="1:4" ht="10.5">
      <c r="A50" s="395" t="s">
        <v>394</v>
      </c>
      <c r="B50" s="398">
        <v>-62497</v>
      </c>
      <c r="C50" s="398">
        <v>-70418</v>
      </c>
      <c r="D50" s="398">
        <f>+B50-C50</f>
        <v>7921</v>
      </c>
    </row>
    <row r="51" spans="1:4" ht="10.5">
      <c r="A51" s="395" t="s">
        <v>395</v>
      </c>
      <c r="B51" s="398"/>
      <c r="C51" s="398"/>
      <c r="D51" s="398">
        <f>+B51-C51</f>
        <v>0</v>
      </c>
    </row>
    <row r="52" spans="1:4" ht="10.5">
      <c r="A52" s="395" t="s">
        <v>396</v>
      </c>
      <c r="B52" s="398">
        <v>-566</v>
      </c>
      <c r="C52" s="398">
        <v>-542</v>
      </c>
      <c r="D52" s="398">
        <f>+B52-C52</f>
        <v>-24</v>
      </c>
    </row>
    <row r="53" spans="1:4" ht="10.5">
      <c r="A53" s="401" t="s">
        <v>397</v>
      </c>
      <c r="B53" s="402">
        <f>SUM(B47:B52)</f>
        <v>-82041</v>
      </c>
      <c r="C53" s="402">
        <f>SUM(C47:C52)</f>
        <v>160638</v>
      </c>
      <c r="D53" s="402">
        <f>SUM(D47:D52)</f>
        <v>-239031</v>
      </c>
    </row>
    <row r="54" spans="2:4" ht="10.5">
      <c r="B54" s="398"/>
      <c r="C54" s="398"/>
      <c r="D54" s="398"/>
    </row>
    <row r="55" spans="1:4" ht="10.5">
      <c r="A55" s="403" t="s">
        <v>398</v>
      </c>
      <c r="B55" s="402">
        <f>+B53+B44+B30</f>
        <v>-63936</v>
      </c>
      <c r="C55" s="402">
        <f>+C53+C44+C30</f>
        <v>168286</v>
      </c>
      <c r="D55" s="402">
        <f>+D53+D44+D30</f>
        <v>-228574</v>
      </c>
    </row>
    <row r="56" spans="1:4" ht="10.5">
      <c r="A56" s="403"/>
      <c r="B56" s="402"/>
      <c r="C56" s="402"/>
      <c r="D56" s="402"/>
    </row>
    <row r="57" spans="1:4" ht="10.5">
      <c r="A57" s="401" t="s">
        <v>399</v>
      </c>
      <c r="B57" s="402">
        <v>198281</v>
      </c>
      <c r="C57" s="402">
        <v>25976</v>
      </c>
      <c r="D57" s="402">
        <f>+B57-C57</f>
        <v>172305</v>
      </c>
    </row>
    <row r="58" spans="1:4" ht="10.5">
      <c r="A58" s="395" t="s">
        <v>400</v>
      </c>
      <c r="B58" s="398">
        <v>2</v>
      </c>
      <c r="C58" s="398">
        <v>-2020</v>
      </c>
      <c r="D58" s="398">
        <f>+B58-C58</f>
        <v>2022</v>
      </c>
    </row>
    <row r="59" spans="1:4" ht="10.5">
      <c r="A59" s="404" t="s">
        <v>401</v>
      </c>
      <c r="B59" s="402">
        <f>SUM(B55:B58)</f>
        <v>134347</v>
      </c>
      <c r="C59" s="402">
        <f>SUM(C55:C58)</f>
        <v>192242</v>
      </c>
      <c r="D59" s="402">
        <f>+B59-C59</f>
        <v>-57895</v>
      </c>
    </row>
    <row r="72" ht="10.5">
      <c r="A72" s="405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7" t="s">
        <v>231</v>
      </c>
      <c r="C1" s="388"/>
      <c r="D1" s="389"/>
      <c r="E1" s="387" t="s">
        <v>237</v>
      </c>
      <c r="F1" s="388"/>
      <c r="G1" s="389"/>
      <c r="H1" s="388" t="s">
        <v>233</v>
      </c>
      <c r="I1" s="388"/>
      <c r="J1" s="389"/>
      <c r="K1" s="387" t="s">
        <v>234</v>
      </c>
      <c r="L1" s="388"/>
      <c r="M1" s="388"/>
      <c r="N1" s="387" t="s">
        <v>238</v>
      </c>
      <c r="O1" s="388"/>
      <c r="P1" s="389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0" t="s">
        <v>231</v>
      </c>
      <c r="C10" s="391"/>
      <c r="D10" s="392"/>
      <c r="E10" s="390" t="s">
        <v>232</v>
      </c>
      <c r="F10" s="391"/>
      <c r="G10" s="392"/>
      <c r="H10" s="390"/>
      <c r="I10" s="391"/>
      <c r="J10" s="392"/>
      <c r="K10" s="390"/>
      <c r="L10" s="391"/>
      <c r="M10" s="392"/>
      <c r="N10" s="390"/>
      <c r="O10" s="391"/>
      <c r="P10" s="392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2010-11-02T09:37:47Z</cp:lastPrinted>
  <dcterms:created xsi:type="dcterms:W3CDTF">2000-04-06T09:46:24Z</dcterms:created>
  <dcterms:modified xsi:type="dcterms:W3CDTF">2010-11-02T09:37:49Z</dcterms:modified>
  <cp:category/>
  <cp:version/>
  <cp:contentType/>
  <cp:contentStatus/>
</cp:coreProperties>
</file>