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210" windowWidth="11100" windowHeight="6345" tabRatio="830" firstSheet="3" activeTab="5"/>
  </bookViews>
  <sheets>
    <sheet name="ATTIVO PRO-FORMA" sheetId="1" state="hidden" r:id="rId1"/>
    <sheet name="PASSIVO-PROFORMA" sheetId="2" state="hidden" r:id="rId2"/>
    <sheet name="ECONOMICO PRO-FORMA" sheetId="3" state="hidden" r:id="rId3"/>
    <sheet name="Assets" sheetId="4" r:id="rId4"/>
    <sheet name="Liabilities" sheetId="5" r:id="rId5"/>
    <sheet name="P&amp;L" sheetId="6" r:id="rId6"/>
    <sheet name="NFP" sheetId="7" r:id="rId7"/>
    <sheet name="CE IAS 3Q " sheetId="8" state="hidden" r:id="rId8"/>
    <sheet name="DIFF_CAMBIO" sheetId="9" state="hidden" r:id="rId9"/>
  </sheets>
  <definedNames>
    <definedName name="_xlnm.Print_Area" localSheetId="3">'Assets'!$A$1:$G$31</definedName>
    <definedName name="_xlnm.Print_Area" localSheetId="7">'CE IAS 3Q '!$A$1:$I$35</definedName>
    <definedName name="_xlnm.Print_Area" localSheetId="4">'Liabilities'!$A$1:$G$31</definedName>
    <definedName name="_xlnm.Print_Area" localSheetId="6">'NFP'!#REF!</definedName>
    <definedName name="_xlnm.Print_Area" localSheetId="5">'P&amp;L'!$A$1:$G$38</definedName>
    <definedName name="_xlnm.Print_Area" localSheetId="1">'PASSIVO-PROFORMA'!$A$1:$M$105</definedName>
    <definedName name="EV__LASTREFTIME__" hidden="1">41330.4726273148</definedName>
  </definedNames>
  <calcPr fullCalcOnLoad="1"/>
</workbook>
</file>

<file path=xl/sharedStrings.xml><?xml version="1.0" encoding="utf-8"?>
<sst xmlns="http://schemas.openxmlformats.org/spreadsheetml/2006/main" count="522" uniqueCount="383">
  <si>
    <t>Capitale sociale</t>
  </si>
  <si>
    <t>Altre riserve</t>
  </si>
  <si>
    <t xml:space="preserve"> </t>
  </si>
  <si>
    <t>Immobilizzazioni</t>
  </si>
  <si>
    <t>Immateriali</t>
  </si>
  <si>
    <t>Fondo</t>
  </si>
  <si>
    <t>Costi di impianto e di</t>
  </si>
  <si>
    <t>Costi di ricerca, di sviluppo</t>
  </si>
  <si>
    <t xml:space="preserve">Diritti di brevetto industriale e </t>
  </si>
  <si>
    <t>Avviamento</t>
  </si>
  <si>
    <t>Concessioni, licenze, mar-</t>
  </si>
  <si>
    <t>Immobilizzazioni in corso e</t>
  </si>
  <si>
    <t>Altre</t>
  </si>
  <si>
    <t>Materiali</t>
  </si>
  <si>
    <t>Terreni e fabbricati</t>
  </si>
  <si>
    <t>Impianti e macchinari</t>
  </si>
  <si>
    <t xml:space="preserve">Attrezzature industriali </t>
  </si>
  <si>
    <t>Altri beni materiali</t>
  </si>
  <si>
    <t xml:space="preserve">Immobilizzazioni in </t>
  </si>
  <si>
    <t>€/000</t>
  </si>
  <si>
    <t>ATTIVITA'</t>
  </si>
  <si>
    <t>A)</t>
  </si>
  <si>
    <t>Crediti verso soci per versamenti ancora dovuti</t>
  </si>
  <si>
    <t>B)</t>
  </si>
  <si>
    <t>I.</t>
  </si>
  <si>
    <t>1)</t>
  </si>
  <si>
    <t>Costi d'impianto e d'ampliamento</t>
  </si>
  <si>
    <t>2)</t>
  </si>
  <si>
    <t>Costi di ricerca, di sviluppo e di pubblicita'</t>
  </si>
  <si>
    <t>3)</t>
  </si>
  <si>
    <t>Diritti di brevetto industriale e diritti di</t>
  </si>
  <si>
    <t>utilizzazione delle opere d'ingegno</t>
  </si>
  <si>
    <t xml:space="preserve">4) </t>
  </si>
  <si>
    <t>Concessioni, licenze, marchi e diritti simili</t>
  </si>
  <si>
    <t xml:space="preserve">5) </t>
  </si>
  <si>
    <t>6)</t>
  </si>
  <si>
    <t>Immobilizzazioni in corso e acconti</t>
  </si>
  <si>
    <t>7)</t>
  </si>
  <si>
    <t>8)</t>
  </si>
  <si>
    <t>Differenza da consolidamento</t>
  </si>
  <si>
    <t>II.</t>
  </si>
  <si>
    <t>Impianti e macchinario</t>
  </si>
  <si>
    <t>Attrezzature industriali e commerciali</t>
  </si>
  <si>
    <t>Altri beni</t>
  </si>
  <si>
    <t>III.</t>
  </si>
  <si>
    <t>Finanziarie</t>
  </si>
  <si>
    <t>Partecipazioni in:</t>
  </si>
  <si>
    <t>a) imprese controllate</t>
  </si>
  <si>
    <t>b) imprese collegate</t>
  </si>
  <si>
    <t>c) altre imprese</t>
  </si>
  <si>
    <t>Crediti</t>
  </si>
  <si>
    <t>a) verso imprese controllate</t>
  </si>
  <si>
    <t>b) verso imprese collegate</t>
  </si>
  <si>
    <t>c) verso controllanti</t>
  </si>
  <si>
    <t>d) verso altri</t>
  </si>
  <si>
    <t>Altri titoli</t>
  </si>
  <si>
    <t>Azioni proprie</t>
  </si>
  <si>
    <t>Totale immobilizzazioni</t>
  </si>
  <si>
    <t>C)</t>
  </si>
  <si>
    <t>Attivo circolante</t>
  </si>
  <si>
    <t>Rimanenze</t>
  </si>
  <si>
    <t>1) Materie prime, sussidiarie e di consumo</t>
  </si>
  <si>
    <t>2) Prodotti in corso di lavorazione e semilavorati</t>
  </si>
  <si>
    <t>3) Lavori in corso su ordinazione</t>
  </si>
  <si>
    <t>4) Prodotti finiti e merci</t>
  </si>
  <si>
    <t>5) Acconti</t>
  </si>
  <si>
    <t>1) Verso clienti</t>
  </si>
  <si>
    <t>2) Verso imprese controllate</t>
  </si>
  <si>
    <t>3) Verso imprese collegate</t>
  </si>
  <si>
    <t>4) Verso controllanti</t>
  </si>
  <si>
    <t>5) Verso altri</t>
  </si>
  <si>
    <t>Attivita' finanziarie che non costituiscono</t>
  </si>
  <si>
    <t>immobilizzazioni</t>
  </si>
  <si>
    <t>1) Partecipazioni in imprese controllate</t>
  </si>
  <si>
    <t>2) Partecipazioni in imprese collegate</t>
  </si>
  <si>
    <t>3) Altre partecipazioni</t>
  </si>
  <si>
    <t xml:space="preserve">4) Azioni proprie </t>
  </si>
  <si>
    <t>5) Altri titoli</t>
  </si>
  <si>
    <t>- Verso imprese controllate</t>
  </si>
  <si>
    <t>- Verso imprese collegate</t>
  </si>
  <si>
    <t xml:space="preserve">- Verso altre imprese </t>
  </si>
  <si>
    <t>IV.</t>
  </si>
  <si>
    <t>Disponibilita' liquide</t>
  </si>
  <si>
    <t>1) Depositi bancari e postali</t>
  </si>
  <si>
    <t>2) Assegni</t>
  </si>
  <si>
    <t>3) Denaro e valori in cassa</t>
  </si>
  <si>
    <t>Totale attivo circolante</t>
  </si>
  <si>
    <t>D)</t>
  </si>
  <si>
    <t>Ratei e risconti</t>
  </si>
  <si>
    <t>- disaggio su prestiti</t>
  </si>
  <si>
    <t>- vari</t>
  </si>
  <si>
    <t>TOTALE ATTIVO</t>
  </si>
  <si>
    <t>PASSIVITA'</t>
  </si>
  <si>
    <t>Patrimonio netto</t>
  </si>
  <si>
    <t xml:space="preserve">II. </t>
  </si>
  <si>
    <t>Riserva sovrapprezzo azioni</t>
  </si>
  <si>
    <t>Riserva di rivalutazione</t>
  </si>
  <si>
    <t>Riserva legale</t>
  </si>
  <si>
    <t>V.</t>
  </si>
  <si>
    <t>Riserva per azioni proprie in portafoglio</t>
  </si>
  <si>
    <t>VI.</t>
  </si>
  <si>
    <t>Riserve statutarie</t>
  </si>
  <si>
    <t xml:space="preserve">VII </t>
  </si>
  <si>
    <t>VIII</t>
  </si>
  <si>
    <t>Utili /(perdite) portati a nuovo</t>
  </si>
  <si>
    <t>IX</t>
  </si>
  <si>
    <t>Totale patrimonio netto del Gruppo</t>
  </si>
  <si>
    <t>Capitale e riserve di pertinenza di azionisti terzi</t>
  </si>
  <si>
    <t>Patrimonio netto del Gruppo e di Terzi</t>
  </si>
  <si>
    <t>Fondi per rischi ed oneri</t>
  </si>
  <si>
    <t>1) Fondi di trattamento di quiescenza e simili</t>
  </si>
  <si>
    <t>2) Fondi per imposte</t>
  </si>
  <si>
    <t>3) Altri</t>
  </si>
  <si>
    <t>Trattamento di fine rapporto di lavoro subordinato</t>
  </si>
  <si>
    <t>Debiti</t>
  </si>
  <si>
    <t>1)   Obbligazioni</t>
  </si>
  <si>
    <t>2)   Obbligazioni convertibili</t>
  </si>
  <si>
    <t>3)   Debiti verso banche</t>
  </si>
  <si>
    <t>4)   Debiti verso altri finanziatori</t>
  </si>
  <si>
    <t>5)   Acconti</t>
  </si>
  <si>
    <t>6)   Debiti verso fornitori</t>
  </si>
  <si>
    <t xml:space="preserve">7)   Debiti rappresentati </t>
  </si>
  <si>
    <t xml:space="preserve">      da titoli di credito</t>
  </si>
  <si>
    <t>8)   Debiti verso imprese controllate</t>
  </si>
  <si>
    <t>9)   Debiti verso imprese collegate</t>
  </si>
  <si>
    <t>10) Debiti verso controllanti</t>
  </si>
  <si>
    <t>11) Debiti tributari</t>
  </si>
  <si>
    <t xml:space="preserve">12) Debiti verso istituti di previdenza e </t>
  </si>
  <si>
    <t xml:space="preserve">      sicurezza sociale</t>
  </si>
  <si>
    <t>13) Altri debiti</t>
  </si>
  <si>
    <t>E)</t>
  </si>
  <si>
    <t>TOTALE PASSIVO</t>
  </si>
  <si>
    <t>TOTALE PATRIMONIO NETTO E PASSIVO</t>
  </si>
  <si>
    <t>CONTI D'ORDINE</t>
  </si>
  <si>
    <t>Garanzie personali prestate</t>
  </si>
  <si>
    <t>Totale Fidejussioni</t>
  </si>
  <si>
    <t>Rischi di regresso su crediti fattorizzati</t>
  </si>
  <si>
    <t>TOTALE CONTI D'ORDINE</t>
  </si>
  <si>
    <t>CONTO ECONOMICO</t>
  </si>
  <si>
    <t>Valore della produzione</t>
  </si>
  <si>
    <t>Ricavi delle vendite e delle prestazioni</t>
  </si>
  <si>
    <t>Variazioni delle rimanenze di prodotti in corso di lavorazione, semilav. e finiti</t>
  </si>
  <si>
    <t>Variazioni dei lavori in corso su ordinazione</t>
  </si>
  <si>
    <t>4)</t>
  </si>
  <si>
    <t>Incrementi di immobilizzazioni per lavori interni</t>
  </si>
  <si>
    <t>5)</t>
  </si>
  <si>
    <t>Altri ricavi e proventi</t>
  </si>
  <si>
    <t>- contributi in conto esercizio</t>
  </si>
  <si>
    <t>Totale valore della produzione</t>
  </si>
  <si>
    <t>Costi della produzione</t>
  </si>
  <si>
    <t>Per materie prime, sussidiarie di consumo e di merci</t>
  </si>
  <si>
    <t xml:space="preserve">7) </t>
  </si>
  <si>
    <t>Per servizi</t>
  </si>
  <si>
    <t>Per godimento di beni di terzi</t>
  </si>
  <si>
    <t>9)</t>
  </si>
  <si>
    <t>Per  il personale:</t>
  </si>
  <si>
    <t>a) Salari e stipendi</t>
  </si>
  <si>
    <t>b) Oneri sociali</t>
  </si>
  <si>
    <t>c) Trattamento di fine rapporto</t>
  </si>
  <si>
    <t>d) Trattamento di quiescenza e simili</t>
  </si>
  <si>
    <t>e) Altri costi</t>
  </si>
  <si>
    <t>10)</t>
  </si>
  <si>
    <t>Ammortamenti e svalutazioni:</t>
  </si>
  <si>
    <t>a)  Ammortamento delle immobilizzazioni immateriali</t>
  </si>
  <si>
    <t>b) Ammortamento delle immobilizzazioni materiali</t>
  </si>
  <si>
    <t>c) Altre svalutazioni delle immobilizzazioni</t>
  </si>
  <si>
    <t>d) Svalutazioni dei crediti compresi nell'attivo circ. e delle dispon. liquide</t>
  </si>
  <si>
    <t>11)</t>
  </si>
  <si>
    <t>Variazione delle rimanenze di mat. prime, sussidiarie, di consumo e di merci</t>
  </si>
  <si>
    <t>12)</t>
  </si>
  <si>
    <t>Accantonamenti per rischi</t>
  </si>
  <si>
    <t xml:space="preserve">13) </t>
  </si>
  <si>
    <t>Altri accantonamenti</t>
  </si>
  <si>
    <t>14)</t>
  </si>
  <si>
    <t>Oneri diversi di gestione</t>
  </si>
  <si>
    <t>Totale costi della produzione</t>
  </si>
  <si>
    <t>Differenza tra valore e costi della produzione (A-B)</t>
  </si>
  <si>
    <t>Proventi e oneri finanziari</t>
  </si>
  <si>
    <t>15)</t>
  </si>
  <si>
    <t>Proventi da partecipazioni:</t>
  </si>
  <si>
    <t>- da imprese controllate</t>
  </si>
  <si>
    <t>- da imprese collegate</t>
  </si>
  <si>
    <t>- da altre imprese Gruppo</t>
  </si>
  <si>
    <t>- altri</t>
  </si>
  <si>
    <t>16)</t>
  </si>
  <si>
    <t>Altri proventi finanziari:</t>
  </si>
  <si>
    <t>a) da crediti iscritti nelle immobilizzazioni:</t>
  </si>
  <si>
    <t xml:space="preserve">     - da imprese controllate</t>
  </si>
  <si>
    <t xml:space="preserve">     - da imprese collegate</t>
  </si>
  <si>
    <t xml:space="preserve">     - da controllanti</t>
  </si>
  <si>
    <t xml:space="preserve">     - controllate</t>
  </si>
  <si>
    <t xml:space="preserve">     - collegate</t>
  </si>
  <si>
    <t xml:space="preserve">     - controllante</t>
  </si>
  <si>
    <t xml:space="preserve">     - altri</t>
  </si>
  <si>
    <t>b) da titoli iscritti nelle immobilizzazioni</t>
  </si>
  <si>
    <t>c) da titoli iscritti nell'attivo circolante</t>
  </si>
  <si>
    <t>d) proventi diversi dai precedenti:</t>
  </si>
  <si>
    <t>17)</t>
  </si>
  <si>
    <t>Interessi e altri oneri finanziari:</t>
  </si>
  <si>
    <t>- da controllanti</t>
  </si>
  <si>
    <t>- da imprese controllanti</t>
  </si>
  <si>
    <t>Rettifiche di valore di attivita' finanziarie</t>
  </si>
  <si>
    <t>18)</t>
  </si>
  <si>
    <t>Rivalutazioni:</t>
  </si>
  <si>
    <t>a) di partecipazioni</t>
  </si>
  <si>
    <t>b) di immobilizzazioni finanziarie</t>
  </si>
  <si>
    <t>c) di titoli iscritti nell'attivo circolante</t>
  </si>
  <si>
    <t>d) Utile su partecipazioni ad Equity</t>
  </si>
  <si>
    <t>19)</t>
  </si>
  <si>
    <t>Svalutazioni:</t>
  </si>
  <si>
    <t>d) Perdita su partecipazioni ad Equity</t>
  </si>
  <si>
    <t>e) Crediti finanziari</t>
  </si>
  <si>
    <t>Totale rettifiche di valore di attivita' finanziarie</t>
  </si>
  <si>
    <t>Proventi e oneri straordinari</t>
  </si>
  <si>
    <t>20)</t>
  </si>
  <si>
    <t>Proventi:</t>
  </si>
  <si>
    <t>- plusvalenze da alienazioni</t>
  </si>
  <si>
    <t>- varie</t>
  </si>
  <si>
    <t>21)</t>
  </si>
  <si>
    <t>Oneri:</t>
  </si>
  <si>
    <t>- minusvalenze da alienazioni</t>
  </si>
  <si>
    <t>- imposte esercizi precedenti</t>
  </si>
  <si>
    <t>Totale delle partite straordinarie</t>
  </si>
  <si>
    <t>Risultato prima delle imposte (A-B+/-C+/-D+/-E)</t>
  </si>
  <si>
    <t>22)</t>
  </si>
  <si>
    <t>23)</t>
  </si>
  <si>
    <t>Risultato netto di terzi</t>
  </si>
  <si>
    <t>26)</t>
  </si>
  <si>
    <t>Utile (Perdita) dell'esercizio del Gruppo</t>
  </si>
  <si>
    <t>Riserva di consolidamento</t>
  </si>
  <si>
    <t>VII bis</t>
  </si>
  <si>
    <t>Vehicles</t>
  </si>
  <si>
    <t>Croazia</t>
  </si>
  <si>
    <t>UK</t>
  </si>
  <si>
    <t>PAP</t>
  </si>
  <si>
    <t>VL</t>
  </si>
  <si>
    <t>Tot</t>
  </si>
  <si>
    <t>USA</t>
  </si>
  <si>
    <t>TOTALE</t>
  </si>
  <si>
    <t>30 giugno 2004</t>
  </si>
  <si>
    <t xml:space="preserve"> 12 mesi</t>
  </si>
  <si>
    <t>oltre</t>
  </si>
  <si>
    <t>12 mesi</t>
  </si>
  <si>
    <t>- Verso imprese controllanti</t>
  </si>
  <si>
    <t>2003 Extract</t>
  </si>
  <si>
    <t>Fidejussioni a favore di terzi rilasciate da:</t>
  </si>
  <si>
    <t>- Piaggio &amp; C. per conto di società del gruppo</t>
  </si>
  <si>
    <t>- istituti di credito per conto di società del gruppo</t>
  </si>
  <si>
    <t>Totale proventi da partecipazioni</t>
  </si>
  <si>
    <t>Totale altri proventi finanziari</t>
  </si>
  <si>
    <t>Totale interessi e altri oneri finanziari</t>
  </si>
  <si>
    <t>Totale proventi (oneri) finanziari</t>
  </si>
  <si>
    <t>Totale proventi straordinari</t>
  </si>
  <si>
    <t>Totale oneri straordinari</t>
  </si>
  <si>
    <t>30 giugno 2003 Pro-foma</t>
  </si>
  <si>
    <t>30.06.03-PF</t>
  </si>
  <si>
    <t>Allegato 1 - Dati Pro-forma giugno 2003 e confronto con dati di bilancio consolidato dicembre 2003 e giugno 2004</t>
  </si>
  <si>
    <t>31 dicembre 2003</t>
  </si>
  <si>
    <t>Utile (perdita) consolidato</t>
  </si>
  <si>
    <t xml:space="preserve">Imposte sul reddito </t>
  </si>
  <si>
    <t>Risultato consolidato</t>
  </si>
  <si>
    <t>Ricavi Netti</t>
  </si>
  <si>
    <t>Altri proventi operativi</t>
  </si>
  <si>
    <t>Costo per materiali</t>
  </si>
  <si>
    <t>Costo per servizi e godimento beni di terzi</t>
  </si>
  <si>
    <t>Costi del personale</t>
  </si>
  <si>
    <t>Ammortamento delle Attività immateriali</t>
  </si>
  <si>
    <t>Altri costi operativi</t>
  </si>
  <si>
    <t>Risultato operativo</t>
  </si>
  <si>
    <t>Risultato partecipazioni</t>
  </si>
  <si>
    <t>Risultato prima delle imposte</t>
  </si>
  <si>
    <t>Utile o perdita derivante da attività destinate alla dismissione</t>
  </si>
  <si>
    <t>Totale Fondi per Rischi ed Oneri Breve termine</t>
  </si>
  <si>
    <t>Totale fondi per Rischi ed Oneri Lungo Termine</t>
  </si>
  <si>
    <t>Variazione</t>
  </si>
  <si>
    <t>Proventi finanziari</t>
  </si>
  <si>
    <t>Oneri finanziari</t>
  </si>
  <si>
    <t>Imposte del periodo</t>
  </si>
  <si>
    <t>Risultato derivante da attività di funzionamento</t>
  </si>
  <si>
    <t>Risultato netto consolidato</t>
  </si>
  <si>
    <t>Attribuibile a:</t>
  </si>
  <si>
    <t>Azionisti della controllante</t>
  </si>
  <si>
    <t>Azionisti di minoranza</t>
  </si>
  <si>
    <t>Attività destinate alla dismissione:</t>
  </si>
  <si>
    <t>In migliaia di euro</t>
  </si>
  <si>
    <t>Note</t>
  </si>
  <si>
    <t>Ammortamento di immobili, impianti e macchinari</t>
  </si>
  <si>
    <t>Utili/(perdite) nette da differenze cambio</t>
  </si>
  <si>
    <t>Totale</t>
  </si>
  <si>
    <t xml:space="preserve">di cui Parti correlate (Capitolo F) </t>
  </si>
  <si>
    <t>3° Trimestre 2010</t>
  </si>
  <si>
    <t>3° Trimestre 2011</t>
  </si>
  <si>
    <t>2012</t>
  </si>
  <si>
    <t>CONSOLIDATED NET DEBT /(NET FINANCIAL DEBT)</t>
  </si>
  <si>
    <t>In thousands of Euros</t>
  </si>
  <si>
    <t>Liquidity</t>
  </si>
  <si>
    <t>Securities</t>
  </si>
  <si>
    <t>Current financial receivables</t>
  </si>
  <si>
    <t xml:space="preserve">Payables due to banks </t>
  </si>
  <si>
    <t>Current portion of bank financing</t>
  </si>
  <si>
    <t>Amounts due to factoring companies</t>
  </si>
  <si>
    <t>Amounts due under leases</t>
  </si>
  <si>
    <t>Current portion of payables due to other financiers</t>
  </si>
  <si>
    <t>Current financial debt</t>
  </si>
  <si>
    <t xml:space="preserve">Net current financial debt </t>
  </si>
  <si>
    <t>Payables due to banks and financing institutions</t>
  </si>
  <si>
    <t>Bonds</t>
  </si>
  <si>
    <t>Amounts due to other lenders</t>
  </si>
  <si>
    <t xml:space="preserve">Non-current financial debt </t>
  </si>
  <si>
    <t>NET FINANCIAL DEBT</t>
  </si>
  <si>
    <t>Change</t>
  </si>
  <si>
    <t>INCOME STATEMENT</t>
  </si>
  <si>
    <t>Net revenues</t>
  </si>
  <si>
    <t>Cost for materials</t>
  </si>
  <si>
    <t>Cost for services and use of third party assets</t>
  </si>
  <si>
    <t>Employee costs</t>
  </si>
  <si>
    <t>Amortisation/depreciation of property, plant and equipment</t>
  </si>
  <si>
    <t>Amortisation/depreciation of intangible assets</t>
  </si>
  <si>
    <t>Other operating income</t>
  </si>
  <si>
    <t>Other operating costs</t>
  </si>
  <si>
    <t>Operating income</t>
  </si>
  <si>
    <t>Income/(loss) from equity investments</t>
  </si>
  <si>
    <t>Financial income</t>
  </si>
  <si>
    <t>Financial charges</t>
  </si>
  <si>
    <t>Net exchange gains/(losses)</t>
  </si>
  <si>
    <t>Earnings before tax</t>
  </si>
  <si>
    <t>Taxation for the period</t>
  </si>
  <si>
    <t>Earnings from continuing activities</t>
  </si>
  <si>
    <t>Assets held for disposal:</t>
  </si>
  <si>
    <t>Profits or losses arising from assets held for disposal</t>
  </si>
  <si>
    <t>Consolidated net income</t>
  </si>
  <si>
    <t>Attributable to:</t>
  </si>
  <si>
    <t>Shareholders of the Parent Company</t>
  </si>
  <si>
    <t>Minority Shareholders</t>
  </si>
  <si>
    <t>Earnings per share (figures in €)</t>
  </si>
  <si>
    <t>Diluted earnings per share (figures in €)</t>
  </si>
  <si>
    <t>Total</t>
  </si>
  <si>
    <t xml:space="preserve">of which Related parties </t>
  </si>
  <si>
    <t>Balance sheet</t>
  </si>
  <si>
    <t>SHAREHOLDERS’ EQUITY AND LIABILITIES</t>
  </si>
  <si>
    <t>Shareholders’ equity</t>
  </si>
  <si>
    <t>Share capital and reserves attributable to the shareholders of the Parent Company</t>
  </si>
  <si>
    <t>Share capital and reserves attributable to minority shareholders</t>
  </si>
  <si>
    <t>Total shareholders’ equity</t>
  </si>
  <si>
    <t>Non-current liabilities</t>
  </si>
  <si>
    <t>Financial liabilities falling due after one year</t>
  </si>
  <si>
    <t xml:space="preserve">Trade payables </t>
  </si>
  <si>
    <t>Other long-term provisions</t>
  </si>
  <si>
    <t>Deferred tax liabilities</t>
  </si>
  <si>
    <t>Retirement funds and employee benefits</t>
  </si>
  <si>
    <t>Tax payables</t>
  </si>
  <si>
    <t>Other long-term payables</t>
  </si>
  <si>
    <t>Total non-current liabilities</t>
  </si>
  <si>
    <t>Current liabilities</t>
  </si>
  <si>
    <t>Financial liabilities falling due within one year</t>
  </si>
  <si>
    <t>Other short-term payables</t>
  </si>
  <si>
    <t>Current portion other long-term provisions</t>
  </si>
  <si>
    <t>Total current liabilities</t>
  </si>
  <si>
    <t>TOTAL SHAREHOLDERS’ EQUITY AND LIABILITIES</t>
  </si>
  <si>
    <t>ASSETS</t>
  </si>
  <si>
    <t>Non-current assets</t>
  </si>
  <si>
    <t>Intangible assets</t>
  </si>
  <si>
    <t>Property, plant and equipment</t>
  </si>
  <si>
    <t>Property investments</t>
  </si>
  <si>
    <t>Equity investments</t>
  </si>
  <si>
    <t>Other financial assets</t>
  </si>
  <si>
    <t>Long-term tax receivables</t>
  </si>
  <si>
    <t>Deferred tax assets</t>
  </si>
  <si>
    <t xml:space="preserve">Trade receivables </t>
  </si>
  <si>
    <t>Other receivables</t>
  </si>
  <si>
    <t>Total non-current assets</t>
  </si>
  <si>
    <t>Assets held for sale</t>
  </si>
  <si>
    <t>Current assets</t>
  </si>
  <si>
    <t>Trade receivables</t>
  </si>
  <si>
    <t>Short-term tax receivables</t>
  </si>
  <si>
    <t>Inventories</t>
  </si>
  <si>
    <t>Cash and cash equivalents</t>
  </si>
  <si>
    <t>Total current assets</t>
  </si>
  <si>
    <t>TOTAL ASSETS</t>
  </si>
  <si>
    <t>At 31 december 2012</t>
  </si>
  <si>
    <t>At 31 december 2013</t>
  </si>
  <si>
    <t>2013</t>
  </si>
  <si>
    <t xml:space="preserve">      of which non-recurrent transaction</t>
  </si>
</sst>
</file>

<file path=xl/styles.xml><?xml version="1.0" encoding="utf-8"?>
<styleSheet xmlns="http://schemas.openxmlformats.org/spreadsheetml/2006/main">
  <numFmts count="5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#,##0;\(#,##0\)"/>
    <numFmt numFmtId="179" formatCode="General_)"/>
    <numFmt numFmtId="180" formatCode="#,##0.000"/>
    <numFmt numFmtId="181" formatCode="_-* #,##0.0_-;\-* #,##0.0_-;_-* &quot;-&quot;_-;_-@_-"/>
    <numFmt numFmtId="182" formatCode="_-* #,##0.00_-;\-* #,##0.00_-;_-* &quot;-&quot;_-;_-@_-"/>
    <numFmt numFmtId="183" formatCode="_-* #,##0.000_-;\-* #,##0.000_-;_-* &quot;-&quot;_-;_-@_-"/>
    <numFmt numFmtId="184" formatCode="#,##0.0"/>
    <numFmt numFmtId="185" formatCode="0_ ;[Red]\-0\ "/>
    <numFmt numFmtId="186" formatCode="0.000"/>
    <numFmt numFmtId="187" formatCode="0;[Red]0"/>
    <numFmt numFmtId="188" formatCode="#,##0_ ;\-#,##0\ "/>
    <numFmt numFmtId="189" formatCode="#,##0.000;\(#,##0.000\)"/>
    <numFmt numFmtId="190" formatCode="#,##0.0000;\(#,##0.0000\)"/>
    <numFmt numFmtId="191" formatCode="#,##0.0;\(#,##0.0\)"/>
    <numFmt numFmtId="192" formatCode="#,##0.00;\(#,##0.00\)"/>
    <numFmt numFmtId="193" formatCode="_-* #,##0.000_-;\-* #,##0.000_-;_-* &quot;-&quot;???_-;_-@_-"/>
    <numFmt numFmtId="194" formatCode="0.0%"/>
    <numFmt numFmtId="195" formatCode="_-* #,##0.0_-;\-* #,##0.0_-;_-* &quot;-&quot;??_-;_-@_-"/>
    <numFmt numFmtId="196" formatCode="_-* #,##0_-;\-* #,##0_-;_-* &quot;-&quot;??_-;_-@_-"/>
    <numFmt numFmtId="197" formatCode="&quot;Sì&quot;;&quot;Sì&quot;;&quot;No&quot;"/>
    <numFmt numFmtId="198" formatCode="&quot;Vero&quot;;&quot;Vero&quot;;&quot;Falso&quot;"/>
    <numFmt numFmtId="199" formatCode="&quot;Attivo&quot;;&quot;Attivo&quot;;&quot;Disattivo&quot;"/>
    <numFmt numFmtId="200" formatCode="_-* #,##0.000_-;\-* #,##0.000_-;_-* &quot;-&quot;??_-;_-@_-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#,##0.000000"/>
    <numFmt numFmtId="205" formatCode="0.00000"/>
    <numFmt numFmtId="206" formatCode="0.00000%"/>
    <numFmt numFmtId="207" formatCode="0.000%"/>
    <numFmt numFmtId="208" formatCode="0.0"/>
    <numFmt numFmtId="209" formatCode="#,##0.00000"/>
    <numFmt numFmtId="210" formatCode="#,##0.0000"/>
    <numFmt numFmtId="211" formatCode="#,##0.00000;\(#,##0.00000\)"/>
    <numFmt numFmtId="212" formatCode="[$€-2]\ #.##000_);[Red]\([$€-2]\ #.##000\)"/>
    <numFmt numFmtId="213" formatCode="0.0000%"/>
  </numFmts>
  <fonts count="48">
    <font>
      <sz val="10"/>
      <name val="Arial"/>
      <family val="0"/>
    </font>
    <font>
      <b/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2"/>
      <name val="MS Sans Serif"/>
      <family val="0"/>
    </font>
    <font>
      <b/>
      <sz val="10"/>
      <color indexed="10"/>
      <name val="Arial"/>
      <family val="2"/>
    </font>
    <font>
      <sz val="8"/>
      <name val="Arial"/>
      <family val="2"/>
    </font>
    <font>
      <sz val="10"/>
      <name val="MS Sans Serif"/>
      <family val="0"/>
    </font>
    <font>
      <b/>
      <sz val="9"/>
      <name val="Arial"/>
      <family val="2"/>
    </font>
    <font>
      <sz val="11"/>
      <name val="MS Sans Serif"/>
      <family val="0"/>
    </font>
    <font>
      <sz val="9"/>
      <name val="Arial"/>
      <family val="2"/>
    </font>
    <font>
      <sz val="9"/>
      <name val="MS Sans Serif"/>
      <family val="0"/>
    </font>
    <font>
      <b/>
      <i/>
      <sz val="9"/>
      <name val="Arial"/>
      <family val="2"/>
    </font>
    <font>
      <i/>
      <sz val="9"/>
      <name val="Arial"/>
      <family val="2"/>
    </font>
    <font>
      <b/>
      <sz val="8"/>
      <name val="Arial"/>
      <family val="0"/>
    </font>
    <font>
      <b/>
      <sz val="8"/>
      <name val="MS Sans Serif"/>
      <family val="0"/>
    </font>
    <font>
      <sz val="8"/>
      <name val="MS Sans Serif"/>
      <family val="0"/>
    </font>
    <font>
      <b/>
      <sz val="10"/>
      <name val="MS Sans Serif"/>
      <family val="0"/>
    </font>
    <font>
      <i/>
      <sz val="10"/>
      <name val="Arial"/>
      <family val="0"/>
    </font>
    <font>
      <b/>
      <sz val="8"/>
      <color indexed="10"/>
      <name val="MS Sans Serif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Courier"/>
      <family val="0"/>
    </font>
    <font>
      <i/>
      <sz val="8"/>
      <name val="Arial"/>
      <family val="2"/>
    </font>
    <font>
      <b/>
      <i/>
      <sz val="8"/>
      <name val="Arial"/>
      <family val="2"/>
    </font>
    <font>
      <b/>
      <sz val="11"/>
      <color indexed="10"/>
      <name val="Arial"/>
      <family val="2"/>
    </font>
    <font>
      <b/>
      <u val="single"/>
      <sz val="10"/>
      <name val="Arial"/>
      <family val="2"/>
    </font>
    <font>
      <sz val="9"/>
      <name val="Verdana"/>
      <family val="2"/>
    </font>
    <font>
      <b/>
      <u val="single"/>
      <sz val="9"/>
      <name val="Verdana"/>
      <family val="2"/>
    </font>
    <font>
      <b/>
      <sz val="9"/>
      <name val="Verdana"/>
      <family val="2"/>
    </font>
    <font>
      <b/>
      <sz val="9"/>
      <color indexed="10"/>
      <name val="Verdan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6">
    <fill>
      <patternFill/>
    </fill>
    <fill>
      <patternFill patternType="gray125"/>
    </fill>
    <fill>
      <patternFill patternType="solid">
        <fgColor indexed="3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39"/>
      </bottom>
    </border>
    <border>
      <left>
        <color indexed="63"/>
      </left>
      <right>
        <color indexed="63"/>
      </right>
      <top>
        <color indexed="63"/>
      </top>
      <bottom style="medium">
        <color indexed="26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6" borderId="0" applyNumberFormat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6" borderId="0" applyNumberFormat="0" applyBorder="0" applyAlignment="0" applyProtection="0"/>
    <xf numFmtId="0" fontId="46" fillId="10" borderId="0" applyNumberFormat="0" applyBorder="0" applyAlignment="0" applyProtection="0"/>
    <xf numFmtId="0" fontId="46" fillId="3" borderId="0" applyNumberFormat="0" applyBorder="0" applyAlignment="0" applyProtection="0"/>
    <xf numFmtId="0" fontId="40" fillId="5" borderId="1" applyNumberFormat="0" applyAlignment="0" applyProtection="0"/>
    <xf numFmtId="0" fontId="41" fillId="0" borderId="2" applyNumberFormat="0" applyFill="0" applyAlignment="0" applyProtection="0"/>
    <xf numFmtId="0" fontId="42" fillId="7" borderId="3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6" fillId="11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2" borderId="0" applyNumberFormat="0" applyBorder="0" applyAlignment="0" applyProtection="0"/>
    <xf numFmtId="0" fontId="46" fillId="10" borderId="0" applyNumberFormat="0" applyBorder="0" applyAlignment="0" applyProtection="0"/>
    <xf numFmtId="0" fontId="46" fillId="8" borderId="0" applyNumberFormat="0" applyBorder="0" applyAlignment="0" applyProtection="0"/>
    <xf numFmtId="0" fontId="38" fillId="3" borderId="1" applyNumberFormat="0" applyAlignment="0" applyProtection="0"/>
    <xf numFmtId="43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4" borderId="0" applyNumberFormat="0" applyBorder="0" applyAlignment="0" applyProtection="0"/>
    <xf numFmtId="0" fontId="0" fillId="0" borderId="0">
      <alignment/>
      <protection/>
    </xf>
    <xf numFmtId="0" fontId="0" fillId="4" borderId="4" applyNumberFormat="0" applyFont="0" applyAlignment="0" applyProtection="0"/>
    <xf numFmtId="0" fontId="39" fillId="5" borderId="5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36" fillId="13" borderId="0" applyNumberFormat="0" applyBorder="0" applyAlignment="0" applyProtection="0"/>
    <xf numFmtId="0" fontId="35" fillId="14" borderId="0" applyNumberFormat="0" applyBorder="0" applyAlignment="0" applyProtection="0"/>
    <xf numFmtId="177" fontId="0" fillId="0" borderId="0" applyFont="0" applyFill="0" applyBorder="0" applyAlignment="0" applyProtection="0"/>
    <xf numFmtId="173" fontId="7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42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top"/>
    </xf>
    <xf numFmtId="0" fontId="3" fillId="0" borderId="0" xfId="0" applyFont="1" applyAlignment="1" quotePrefix="1">
      <alignment horizontal="left"/>
    </xf>
    <xf numFmtId="0" fontId="3" fillId="0" borderId="0" xfId="0" applyFont="1" applyAlignment="1">
      <alignment wrapText="1"/>
    </xf>
    <xf numFmtId="0" fontId="3" fillId="0" borderId="0" xfId="0" applyFont="1" applyAlignment="1">
      <alignment vertical="top" wrapText="1"/>
    </xf>
    <xf numFmtId="0" fontId="3" fillId="0" borderId="0" xfId="0" applyFont="1" applyAlignment="1" quotePrefix="1">
      <alignment horizontal="left" wrapText="1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wrapText="1"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7" fillId="0" borderId="0" xfId="0" applyFont="1" applyAlignment="1" applyProtection="1">
      <alignment/>
      <protection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5" fillId="0" borderId="0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/>
      <protection/>
    </xf>
    <xf numFmtId="37" fontId="16" fillId="0" borderId="0" xfId="0" applyNumberFormat="1" applyFont="1" applyFill="1" applyBorder="1" applyAlignment="1" applyProtection="1">
      <alignment vertical="center"/>
      <protection/>
    </xf>
    <xf numFmtId="180" fontId="17" fillId="0" borderId="0" xfId="0" applyNumberFormat="1" applyFont="1" applyAlignment="1" applyProtection="1">
      <alignment horizontal="right" vertical="center"/>
      <protection/>
    </xf>
    <xf numFmtId="37" fontId="10" fillId="0" borderId="0" xfId="0" applyNumberFormat="1" applyFont="1" applyFill="1" applyBorder="1" applyAlignment="1" applyProtection="1">
      <alignment horizontal="centerContinuous" vertical="center"/>
      <protection/>
    </xf>
    <xf numFmtId="180" fontId="10" fillId="0" borderId="0" xfId="0" applyNumberFormat="1" applyFont="1" applyBorder="1" applyAlignment="1" applyProtection="1">
      <alignment horizontal="centerContinuous" vertical="center"/>
      <protection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 applyProtection="1">
      <alignment vertical="center"/>
      <protection/>
    </xf>
    <xf numFmtId="180" fontId="7" fillId="0" borderId="0" xfId="0" applyNumberFormat="1" applyFont="1" applyAlignment="1" applyProtection="1">
      <alignment horizontal="right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0" xfId="0" applyFont="1" applyAlignment="1">
      <alignment vertical="center"/>
    </xf>
    <xf numFmtId="180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0" fillId="0" borderId="0" xfId="0" applyFont="1" applyAlignment="1" applyProtection="1">
      <alignment/>
      <protection/>
    </xf>
    <xf numFmtId="184" fontId="10" fillId="0" borderId="0" xfId="0" applyNumberFormat="1" applyFont="1" applyFill="1" applyAlignment="1" applyProtection="1">
      <alignment horizontal="centerContinuous" vertical="center"/>
      <protection/>
    </xf>
    <xf numFmtId="184" fontId="10" fillId="0" borderId="0" xfId="0" applyNumberFormat="1" applyFont="1" applyFill="1" applyBorder="1" applyAlignment="1" applyProtection="1">
      <alignment horizontal="centerContinuous" vertical="center"/>
      <protection/>
    </xf>
    <xf numFmtId="184" fontId="19" fillId="0" borderId="0" xfId="0" applyNumberFormat="1" applyFont="1" applyFill="1" applyBorder="1" applyAlignment="1" applyProtection="1">
      <alignment horizontal="right" vertical="center"/>
      <protection/>
    </xf>
    <xf numFmtId="184" fontId="0" fillId="0" borderId="0" xfId="0" applyNumberFormat="1" applyFill="1" applyBorder="1" applyAlignment="1">
      <alignment horizontal="right" vertical="center"/>
    </xf>
    <xf numFmtId="184" fontId="16" fillId="0" borderId="0" xfId="0" applyNumberFormat="1" applyFont="1" applyFill="1" applyBorder="1" applyAlignment="1" applyProtection="1">
      <alignment horizontal="right" vertical="center"/>
      <protection/>
    </xf>
    <xf numFmtId="184" fontId="7" fillId="0" borderId="0" xfId="0" applyNumberFormat="1" applyFont="1" applyFill="1" applyBorder="1" applyAlignment="1" applyProtection="1">
      <alignment horizontal="right" vertical="center"/>
      <protection/>
    </xf>
    <xf numFmtId="184" fontId="7" fillId="0" borderId="0" xfId="0" applyNumberFormat="1" applyFont="1" applyFill="1" applyBorder="1" applyAlignment="1">
      <alignment horizontal="right" vertical="center"/>
    </xf>
    <xf numFmtId="184" fontId="7" fillId="0" borderId="0" xfId="0" applyNumberFormat="1" applyFont="1" applyFill="1" applyAlignment="1">
      <alignment horizontal="right" vertical="center"/>
    </xf>
    <xf numFmtId="180" fontId="0" fillId="0" borderId="0" xfId="0" applyNumberFormat="1" applyFont="1" applyFill="1" applyAlignment="1" applyProtection="1">
      <alignment horizontal="centerContinuous" vertical="center"/>
      <protection/>
    </xf>
    <xf numFmtId="0" fontId="1" fillId="0" borderId="0" xfId="0" applyFont="1" applyBorder="1" applyAlignment="1" applyProtection="1">
      <alignment horizontal="left"/>
      <protection/>
    </xf>
    <xf numFmtId="180" fontId="0" fillId="0" borderId="0" xfId="0" applyNumberFormat="1" applyFont="1" applyAlignment="1" applyProtection="1">
      <alignment horizontal="centerContinuous" vertical="center"/>
      <protection/>
    </xf>
    <xf numFmtId="180" fontId="0" fillId="0" borderId="0" xfId="0" applyNumberFormat="1" applyFont="1" applyAlignment="1">
      <alignment horizontal="right"/>
    </xf>
    <xf numFmtId="0" fontId="2" fillId="0" borderId="1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0" fillId="0" borderId="11" xfId="0" applyFont="1" applyBorder="1" applyAlignment="1">
      <alignment/>
    </xf>
    <xf numFmtId="41" fontId="2" fillId="0" borderId="10" xfId="47" applyFont="1" applyBorder="1" applyAlignment="1">
      <alignment vertical="top" wrapText="1"/>
    </xf>
    <xf numFmtId="3" fontId="2" fillId="0" borderId="0" xfId="47" applyNumberFormat="1" applyFont="1" applyBorder="1" applyAlignment="1">
      <alignment horizontal="right" vertical="top" wrapText="1"/>
    </xf>
    <xf numFmtId="41" fontId="0" fillId="0" borderId="11" xfId="47" applyFont="1" applyBorder="1" applyAlignment="1">
      <alignment/>
    </xf>
    <xf numFmtId="41" fontId="2" fillId="0" borderId="10" xfId="47" applyFont="1" applyBorder="1" applyAlignment="1" quotePrefix="1">
      <alignment horizontal="left" wrapText="1"/>
    </xf>
    <xf numFmtId="3" fontId="2" fillId="0" borderId="0" xfId="47" applyNumberFormat="1" applyFont="1" applyBorder="1" applyAlignment="1" quotePrefix="1">
      <alignment horizontal="right" wrapText="1"/>
    </xf>
    <xf numFmtId="41" fontId="2" fillId="0" borderId="12" xfId="47" applyFont="1" applyBorder="1" applyAlignment="1">
      <alignment wrapText="1"/>
    </xf>
    <xf numFmtId="3" fontId="2" fillId="0" borderId="13" xfId="47" applyNumberFormat="1" applyFont="1" applyBorder="1" applyAlignment="1">
      <alignment horizontal="right" wrapText="1"/>
    </xf>
    <xf numFmtId="41" fontId="0" fillId="0" borderId="14" xfId="47" applyFont="1" applyBorder="1" applyAlignment="1">
      <alignment/>
    </xf>
    <xf numFmtId="3" fontId="2" fillId="0" borderId="0" xfId="47" applyNumberFormat="1" applyFont="1" applyBorder="1" applyAlignment="1">
      <alignment horizontal="right" wrapText="1"/>
    </xf>
    <xf numFmtId="3" fontId="2" fillId="0" borderId="11" xfId="47" applyNumberFormat="1" applyFont="1" applyBorder="1" applyAlignment="1">
      <alignment horizontal="right" vertical="top" wrapText="1"/>
    </xf>
    <xf numFmtId="3" fontId="2" fillId="0" borderId="14" xfId="47" applyNumberFormat="1" applyFont="1" applyBorder="1" applyAlignment="1">
      <alignment horizontal="right" vertical="top" wrapText="1"/>
    </xf>
    <xf numFmtId="41" fontId="2" fillId="0" borderId="0" xfId="47" applyFont="1" applyBorder="1" applyAlignment="1">
      <alignment vertical="top" wrapText="1"/>
    </xf>
    <xf numFmtId="41" fontId="2" fillId="0" borderId="0" xfId="47" applyFont="1" applyBorder="1" applyAlignment="1" quotePrefix="1">
      <alignment horizontal="left" wrapText="1"/>
    </xf>
    <xf numFmtId="41" fontId="2" fillId="0" borderId="13" xfId="47" applyFont="1" applyBorder="1" applyAlignment="1">
      <alignment wrapText="1"/>
    </xf>
    <xf numFmtId="41" fontId="2" fillId="0" borderId="11" xfId="47" applyFont="1" applyBorder="1" applyAlignment="1">
      <alignment vertical="top" wrapText="1"/>
    </xf>
    <xf numFmtId="41" fontId="2" fillId="0" borderId="11" xfId="47" applyFont="1" applyBorder="1" applyAlignment="1">
      <alignment/>
    </xf>
    <xf numFmtId="0" fontId="0" fillId="0" borderId="0" xfId="0" applyFont="1" applyBorder="1" applyAlignment="1">
      <alignment/>
    </xf>
    <xf numFmtId="41" fontId="0" fillId="0" borderId="0" xfId="47" applyFont="1" applyBorder="1" applyAlignment="1">
      <alignment/>
    </xf>
    <xf numFmtId="41" fontId="0" fillId="0" borderId="13" xfId="47" applyFont="1" applyBorder="1" applyAlignment="1">
      <alignment/>
    </xf>
    <xf numFmtId="41" fontId="0" fillId="15" borderId="0" xfId="0" applyNumberFormat="1" applyFill="1" applyAlignment="1">
      <alignment/>
    </xf>
    <xf numFmtId="0" fontId="2" fillId="0" borderId="15" xfId="0" applyFont="1" applyBorder="1" applyAlignment="1">
      <alignment wrapText="1"/>
    </xf>
    <xf numFmtId="0" fontId="2" fillId="0" borderId="16" xfId="0" applyFont="1" applyBorder="1" applyAlignment="1">
      <alignment wrapText="1"/>
    </xf>
    <xf numFmtId="0" fontId="0" fillId="0" borderId="17" xfId="0" applyFont="1" applyBorder="1" applyAlignment="1">
      <alignment/>
    </xf>
    <xf numFmtId="41" fontId="2" fillId="0" borderId="10" xfId="47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3" fontId="2" fillId="0" borderId="13" xfId="47" applyNumberFormat="1" applyFont="1" applyBorder="1" applyAlignment="1">
      <alignment horizontal="right" vertical="top" wrapText="1"/>
    </xf>
    <xf numFmtId="41" fontId="2" fillId="0" borderId="14" xfId="47" applyFont="1" applyBorder="1" applyAlignment="1">
      <alignment/>
    </xf>
    <xf numFmtId="3" fontId="0" fillId="0" borderId="0" xfId="0" applyNumberFormat="1" applyAlignment="1">
      <alignment/>
    </xf>
    <xf numFmtId="180" fontId="17" fillId="0" borderId="0" xfId="0" applyNumberFormat="1" applyFont="1" applyFill="1" applyAlignment="1" applyProtection="1">
      <alignment horizontal="right" vertical="center"/>
      <protection/>
    </xf>
    <xf numFmtId="180" fontId="10" fillId="0" borderId="0" xfId="0" applyNumberFormat="1" applyFont="1" applyFill="1" applyBorder="1" applyAlignment="1" applyProtection="1">
      <alignment horizontal="centerContinuous" vertical="center"/>
      <protection/>
    </xf>
    <xf numFmtId="180" fontId="7" fillId="0" borderId="0" xfId="0" applyNumberFormat="1" applyFont="1" applyFill="1" applyAlignment="1" applyProtection="1">
      <alignment horizontal="right" vertical="center"/>
      <protection/>
    </xf>
    <xf numFmtId="0" fontId="6" fillId="0" borderId="0" xfId="0" applyFont="1" applyAlignment="1">
      <alignment/>
    </xf>
    <xf numFmtId="38" fontId="16" fillId="0" borderId="0" xfId="46" applyFont="1" applyFill="1" applyAlignment="1" applyProtection="1">
      <alignment horizontal="right" vertical="center"/>
      <protection/>
    </xf>
    <xf numFmtId="0" fontId="6" fillId="0" borderId="0" xfId="0" applyFont="1" applyBorder="1" applyAlignment="1">
      <alignment/>
    </xf>
    <xf numFmtId="178" fontId="6" fillId="0" borderId="11" xfId="0" applyNumberFormat="1" applyFont="1" applyFill="1" applyBorder="1" applyAlignment="1">
      <alignment/>
    </xf>
    <xf numFmtId="178" fontId="0" fillId="0" borderId="0" xfId="0" applyNumberFormat="1" applyFont="1" applyAlignment="1" applyProtection="1">
      <alignment/>
      <protection/>
    </xf>
    <xf numFmtId="9" fontId="0" fillId="0" borderId="0" xfId="52" applyFont="1" applyAlignment="1" applyProtection="1">
      <alignment/>
      <protection/>
    </xf>
    <xf numFmtId="46" fontId="0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182" fontId="0" fillId="0" borderId="0" xfId="47" applyNumberFormat="1" applyFont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184" fontId="6" fillId="0" borderId="0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184" fontId="6" fillId="0" borderId="0" xfId="0" applyNumberFormat="1" applyFon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178" fontId="6" fillId="0" borderId="0" xfId="0" applyNumberFormat="1" applyFont="1" applyAlignment="1">
      <alignment/>
    </xf>
    <xf numFmtId="178" fontId="6" fillId="0" borderId="0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184" fontId="6" fillId="0" borderId="0" xfId="0" applyNumberFormat="1" applyFont="1" applyFill="1" applyBorder="1" applyAlignment="1">
      <alignment horizontal="right" vertical="center"/>
    </xf>
    <xf numFmtId="0" fontId="3" fillId="15" borderId="0" xfId="0" applyNumberFormat="1" applyFont="1" applyFill="1" applyAlignment="1">
      <alignment horizontal="center"/>
    </xf>
    <xf numFmtId="0" fontId="7" fillId="15" borderId="0" xfId="0" applyFont="1" applyFill="1" applyAlignment="1">
      <alignment/>
    </xf>
    <xf numFmtId="0" fontId="1" fillId="15" borderId="0" xfId="0" applyFont="1" applyFill="1" applyAlignment="1" quotePrefix="1">
      <alignment horizontal="left"/>
    </xf>
    <xf numFmtId="0" fontId="1" fillId="15" borderId="0" xfId="0" applyFont="1" applyFill="1" applyAlignment="1">
      <alignment/>
    </xf>
    <xf numFmtId="0" fontId="0" fillId="15" borderId="0" xfId="0" applyFont="1" applyFill="1" applyAlignment="1">
      <alignment/>
    </xf>
    <xf numFmtId="0" fontId="0" fillId="15" borderId="0" xfId="0" applyFont="1" applyFill="1" applyAlignment="1">
      <alignment vertical="center"/>
    </xf>
    <xf numFmtId="0" fontId="0" fillId="15" borderId="0" xfId="0" applyFont="1" applyFill="1" applyAlignment="1">
      <alignment horizontal="right" vertical="center"/>
    </xf>
    <xf numFmtId="0" fontId="6" fillId="15" borderId="0" xfId="0" applyFont="1" applyFill="1" applyAlignment="1">
      <alignment/>
    </xf>
    <xf numFmtId="0" fontId="0" fillId="15" borderId="0" xfId="0" applyFont="1" applyFill="1" applyAlignment="1">
      <alignment horizontal="center" vertical="center"/>
    </xf>
    <xf numFmtId="0" fontId="1" fillId="15" borderId="15" xfId="0" applyFont="1" applyFill="1" applyBorder="1" applyAlignment="1" applyProtection="1">
      <alignment horizontal="centerContinuous" vertical="center"/>
      <protection/>
    </xf>
    <xf numFmtId="0" fontId="1" fillId="15" borderId="16" xfId="0" applyFont="1" applyFill="1" applyBorder="1" applyAlignment="1" applyProtection="1">
      <alignment horizontal="centerContinuous" vertical="center"/>
      <protection/>
    </xf>
    <xf numFmtId="0" fontId="0" fillId="15" borderId="18" xfId="0" applyFont="1" applyFill="1" applyBorder="1" applyAlignment="1" applyProtection="1">
      <alignment horizontal="centerContinuous" vertical="center"/>
      <protection/>
    </xf>
    <xf numFmtId="0" fontId="1" fillId="15" borderId="19" xfId="0" applyFont="1" applyFill="1" applyBorder="1" applyAlignment="1" applyProtection="1" quotePrefix="1">
      <alignment horizontal="center" vertical="center"/>
      <protection/>
    </xf>
    <xf numFmtId="0" fontId="1" fillId="15" borderId="19" xfId="0" applyFont="1" applyFill="1" applyBorder="1" applyAlignment="1" applyProtection="1">
      <alignment horizontal="center" vertical="center"/>
      <protection/>
    </xf>
    <xf numFmtId="0" fontId="1" fillId="15" borderId="19" xfId="0" applyFont="1" applyFill="1" applyBorder="1" applyAlignment="1" applyProtection="1" quotePrefix="1">
      <alignment horizontal="center" vertical="center" wrapText="1"/>
      <protection/>
    </xf>
    <xf numFmtId="0" fontId="1" fillId="15" borderId="15" xfId="0" applyFont="1" applyFill="1" applyBorder="1" applyAlignment="1" applyProtection="1">
      <alignment/>
      <protection/>
    </xf>
    <xf numFmtId="0" fontId="0" fillId="15" borderId="16" xfId="0" applyFont="1" applyFill="1" applyBorder="1" applyAlignment="1" applyProtection="1">
      <alignment/>
      <protection/>
    </xf>
    <xf numFmtId="0" fontId="6" fillId="15" borderId="16" xfId="0" applyFont="1" applyFill="1" applyBorder="1" applyAlignment="1" applyProtection="1">
      <alignment vertical="center"/>
      <protection/>
    </xf>
    <xf numFmtId="180" fontId="0" fillId="15" borderId="20" xfId="0" applyNumberFormat="1" applyFont="1" applyFill="1" applyBorder="1" applyAlignment="1" applyProtection="1">
      <alignment horizontal="right" vertical="center"/>
      <protection/>
    </xf>
    <xf numFmtId="0" fontId="8" fillId="15" borderId="10" xfId="0" applyFont="1" applyFill="1" applyBorder="1" applyAlignment="1" applyProtection="1">
      <alignment horizontal="left" vertical="center"/>
      <protection/>
    </xf>
    <xf numFmtId="0" fontId="8" fillId="15" borderId="0" xfId="0" applyFont="1" applyFill="1" applyAlignment="1" applyProtection="1">
      <alignment horizontal="left" vertical="center"/>
      <protection/>
    </xf>
    <xf numFmtId="0" fontId="8" fillId="15" borderId="0" xfId="0" applyFont="1" applyFill="1" applyAlignment="1" applyProtection="1">
      <alignment vertical="center"/>
      <protection/>
    </xf>
    <xf numFmtId="37" fontId="8" fillId="15" borderId="0" xfId="0" applyNumberFormat="1" applyFont="1" applyFill="1" applyBorder="1" applyAlignment="1" applyProtection="1">
      <alignment vertical="center"/>
      <protection/>
    </xf>
    <xf numFmtId="37" fontId="8" fillId="15" borderId="0" xfId="0" applyNumberFormat="1" applyFont="1" applyFill="1" applyAlignment="1" applyProtection="1">
      <alignment vertical="center"/>
      <protection/>
    </xf>
    <xf numFmtId="178" fontId="6" fillId="15" borderId="21" xfId="0" applyNumberFormat="1" applyFont="1" applyFill="1" applyBorder="1" applyAlignment="1">
      <alignment/>
    </xf>
    <xf numFmtId="0" fontId="10" fillId="15" borderId="10" xfId="0" applyFont="1" applyFill="1" applyBorder="1" applyAlignment="1" applyProtection="1">
      <alignment vertical="center"/>
      <protection/>
    </xf>
    <xf numFmtId="0" fontId="10" fillId="15" borderId="0" xfId="0" applyFont="1" applyFill="1" applyAlignment="1" applyProtection="1">
      <alignment vertical="center"/>
      <protection/>
    </xf>
    <xf numFmtId="37" fontId="10" fillId="15" borderId="0" xfId="0" applyNumberFormat="1" applyFont="1" applyFill="1" applyBorder="1" applyAlignment="1" applyProtection="1">
      <alignment vertical="center"/>
      <protection/>
    </xf>
    <xf numFmtId="37" fontId="10" fillId="15" borderId="0" xfId="0" applyNumberFormat="1" applyFont="1" applyFill="1" applyAlignment="1" applyProtection="1">
      <alignment vertical="center"/>
      <protection/>
    </xf>
    <xf numFmtId="180" fontId="0" fillId="15" borderId="21" xfId="0" applyNumberFormat="1" applyFont="1" applyFill="1" applyBorder="1" applyAlignment="1" applyProtection="1">
      <alignment horizontal="right" vertical="center"/>
      <protection/>
    </xf>
    <xf numFmtId="0" fontId="10" fillId="15" borderId="0" xfId="0" applyFont="1" applyFill="1" applyAlignment="1" applyProtection="1">
      <alignment horizontal="left" vertical="center"/>
      <protection/>
    </xf>
    <xf numFmtId="0" fontId="10" fillId="15" borderId="0" xfId="0" applyFont="1" applyFill="1" applyAlignment="1" applyProtection="1" quotePrefix="1">
      <alignment horizontal="left" vertical="center"/>
      <protection/>
    </xf>
    <xf numFmtId="38" fontId="1" fillId="15" borderId="19" xfId="46" applyFont="1" applyFill="1" applyBorder="1" applyAlignment="1" applyProtection="1">
      <alignment horizontal="right" vertical="center"/>
      <protection/>
    </xf>
    <xf numFmtId="0" fontId="10" fillId="15" borderId="0" xfId="0" applyFont="1" applyFill="1" applyBorder="1" applyAlignment="1" applyProtection="1">
      <alignment vertical="center"/>
      <protection/>
    </xf>
    <xf numFmtId="38" fontId="0" fillId="15" borderId="21" xfId="46" applyFont="1" applyFill="1" applyBorder="1" applyAlignment="1" applyProtection="1">
      <alignment horizontal="right" vertical="center"/>
      <protection/>
    </xf>
    <xf numFmtId="0" fontId="8" fillId="15" borderId="10" xfId="0" applyFont="1" applyFill="1" applyBorder="1" applyAlignment="1" applyProtection="1">
      <alignment vertical="center"/>
      <protection/>
    </xf>
    <xf numFmtId="37" fontId="10" fillId="15" borderId="0" xfId="0" applyNumberFormat="1" applyFont="1" applyFill="1" applyBorder="1" applyAlignment="1" applyProtection="1">
      <alignment horizontal="center" vertical="center"/>
      <protection/>
    </xf>
    <xf numFmtId="37" fontId="10" fillId="15" borderId="19" xfId="0" applyNumberFormat="1" applyFont="1" applyFill="1" applyBorder="1" applyAlignment="1" applyProtection="1">
      <alignment horizontal="center" vertical="center"/>
      <protection/>
    </xf>
    <xf numFmtId="37" fontId="10" fillId="15" borderId="10" xfId="0" applyNumberFormat="1" applyFont="1" applyFill="1" applyBorder="1" applyAlignment="1" applyProtection="1">
      <alignment horizontal="right" vertical="center"/>
      <protection/>
    </xf>
    <xf numFmtId="178" fontId="6" fillId="15" borderId="19" xfId="0" applyNumberFormat="1" applyFont="1" applyFill="1" applyBorder="1" applyAlignment="1">
      <alignment/>
    </xf>
    <xf numFmtId="0" fontId="8" fillId="15" borderId="12" xfId="0" applyFont="1" applyFill="1" applyBorder="1" applyAlignment="1" applyProtection="1">
      <alignment vertical="center"/>
      <protection/>
    </xf>
    <xf numFmtId="0" fontId="8" fillId="15" borderId="13" xfId="0" applyFont="1" applyFill="1" applyBorder="1" applyAlignment="1" applyProtection="1">
      <alignment horizontal="left" vertical="center"/>
      <protection/>
    </xf>
    <xf numFmtId="0" fontId="12" fillId="15" borderId="13" xfId="0" applyFont="1" applyFill="1" applyBorder="1" applyAlignment="1" applyProtection="1">
      <alignment vertical="center"/>
      <protection/>
    </xf>
    <xf numFmtId="0" fontId="10" fillId="15" borderId="13" xfId="0" applyFont="1" applyFill="1" applyBorder="1" applyAlignment="1" applyProtection="1">
      <alignment vertical="center"/>
      <protection/>
    </xf>
    <xf numFmtId="37" fontId="10" fillId="15" borderId="13" xfId="0" applyNumberFormat="1" applyFont="1" applyFill="1" applyBorder="1" applyAlignment="1" applyProtection="1">
      <alignment vertical="center"/>
      <protection/>
    </xf>
    <xf numFmtId="0" fontId="1" fillId="15" borderId="22" xfId="0" applyFont="1" applyFill="1" applyBorder="1" applyAlignment="1" applyProtection="1">
      <alignment horizontal="centerContinuous" vertical="center"/>
      <protection/>
    </xf>
    <xf numFmtId="0" fontId="1" fillId="15" borderId="18" xfId="0" applyFont="1" applyFill="1" applyBorder="1" applyAlignment="1" applyProtection="1">
      <alignment horizontal="centerContinuous" vertical="center"/>
      <protection/>
    </xf>
    <xf numFmtId="38" fontId="0" fillId="15" borderId="10" xfId="46" applyFont="1" applyFill="1" applyBorder="1" applyAlignment="1" applyProtection="1">
      <alignment horizontal="right" vertical="center"/>
      <protection/>
    </xf>
    <xf numFmtId="38" fontId="0" fillId="15" borderId="20" xfId="46" applyFont="1" applyFill="1" applyBorder="1" applyAlignment="1" applyProtection="1">
      <alignment horizontal="right" vertical="center"/>
      <protection/>
    </xf>
    <xf numFmtId="38" fontId="0" fillId="15" borderId="11" xfId="46" applyFont="1" applyFill="1" applyBorder="1" applyAlignment="1" applyProtection="1">
      <alignment horizontal="right" vertical="center"/>
      <protection/>
    </xf>
    <xf numFmtId="0" fontId="13" fillId="15" borderId="0" xfId="0" applyFont="1" applyFill="1" applyAlignment="1" applyProtection="1">
      <alignment vertical="center"/>
      <protection/>
    </xf>
    <xf numFmtId="37" fontId="10" fillId="15" borderId="22" xfId="0" applyNumberFormat="1" applyFont="1" applyFill="1" applyBorder="1" applyAlignment="1" applyProtection="1">
      <alignment horizontal="center" vertical="center"/>
      <protection/>
    </xf>
    <xf numFmtId="178" fontId="6" fillId="15" borderId="10" xfId="0" applyNumberFormat="1" applyFont="1" applyFill="1" applyBorder="1" applyAlignment="1">
      <alignment/>
    </xf>
    <xf numFmtId="37" fontId="10" fillId="15" borderId="19" xfId="0" applyNumberFormat="1" applyFont="1" applyFill="1" applyBorder="1" applyAlignment="1" applyProtection="1">
      <alignment vertical="center"/>
      <protection/>
    </xf>
    <xf numFmtId="38" fontId="0" fillId="15" borderId="23" xfId="46" applyFont="1" applyFill="1" applyBorder="1" applyAlignment="1" applyProtection="1">
      <alignment horizontal="right" vertical="center"/>
      <protection/>
    </xf>
    <xf numFmtId="0" fontId="10" fillId="15" borderId="0" xfId="0" applyFont="1" applyFill="1" applyBorder="1" applyAlignment="1">
      <alignment vertical="center"/>
    </xf>
    <xf numFmtId="0" fontId="10" fillId="15" borderId="0" xfId="0" applyFont="1" applyFill="1" applyAlignment="1">
      <alignment vertical="center"/>
    </xf>
    <xf numFmtId="38" fontId="1" fillId="15" borderId="23" xfId="46" applyFont="1" applyFill="1" applyBorder="1" applyAlignment="1" applyProtection="1">
      <alignment horizontal="right" vertical="center"/>
      <protection/>
    </xf>
    <xf numFmtId="0" fontId="8" fillId="15" borderId="0" xfId="0" applyFont="1" applyFill="1" applyAlignment="1" applyProtection="1" quotePrefix="1">
      <alignment horizontal="left" vertical="center"/>
      <protection/>
    </xf>
    <xf numFmtId="38" fontId="10" fillId="15" borderId="0" xfId="46" applyFont="1" applyFill="1" applyAlignment="1">
      <alignment vertical="center"/>
    </xf>
    <xf numFmtId="0" fontId="10" fillId="15" borderId="0" xfId="0" applyFont="1" applyFill="1" applyAlignment="1" applyProtection="1" quotePrefix="1">
      <alignment vertical="center"/>
      <protection/>
    </xf>
    <xf numFmtId="178" fontId="6" fillId="15" borderId="21" xfId="0" applyNumberFormat="1" applyFont="1" applyFill="1" applyBorder="1" applyAlignment="1">
      <alignment/>
    </xf>
    <xf numFmtId="38" fontId="1" fillId="15" borderId="19" xfId="46" applyNumberFormat="1" applyFont="1" applyFill="1" applyBorder="1" applyAlignment="1" applyProtection="1">
      <alignment horizontal="right" vertical="center"/>
      <protection/>
    </xf>
    <xf numFmtId="0" fontId="10" fillId="15" borderId="10" xfId="0" applyFont="1" applyFill="1" applyBorder="1" applyAlignment="1" applyProtection="1">
      <alignment/>
      <protection/>
    </xf>
    <xf numFmtId="0" fontId="10" fillId="15" borderId="0" xfId="0" applyFont="1" applyFill="1" applyAlignment="1" applyProtection="1">
      <alignment/>
      <protection/>
    </xf>
    <xf numFmtId="0" fontId="14" fillId="15" borderId="12" xfId="0" applyFont="1" applyFill="1" applyBorder="1" applyAlignment="1" applyProtection="1">
      <alignment/>
      <protection/>
    </xf>
    <xf numFmtId="0" fontId="14" fillId="15" borderId="13" xfId="0" applyFont="1" applyFill="1" applyBorder="1" applyAlignment="1" applyProtection="1">
      <alignment horizontal="left"/>
      <protection/>
    </xf>
    <xf numFmtId="0" fontId="14" fillId="15" borderId="13" xfId="0" applyFont="1" applyFill="1" applyBorder="1" applyAlignment="1" applyProtection="1">
      <alignment/>
      <protection/>
    </xf>
    <xf numFmtId="0" fontId="0" fillId="15" borderId="13" xfId="0" applyFont="1" applyFill="1" applyBorder="1" applyAlignment="1" applyProtection="1">
      <alignment/>
      <protection/>
    </xf>
    <xf numFmtId="37" fontId="6" fillId="15" borderId="13" xfId="0" applyNumberFormat="1" applyFont="1" applyFill="1" applyBorder="1" applyAlignment="1" applyProtection="1">
      <alignment vertical="center"/>
      <protection/>
    </xf>
    <xf numFmtId="0" fontId="6" fillId="15" borderId="0" xfId="0" applyFont="1" applyFill="1" applyAlignment="1">
      <alignment/>
    </xf>
    <xf numFmtId="0" fontId="6" fillId="15" borderId="0" xfId="0" applyFont="1" applyFill="1" applyAlignment="1">
      <alignment vertical="center"/>
    </xf>
    <xf numFmtId="0" fontId="6" fillId="15" borderId="0" xfId="0" applyFont="1" applyFill="1" applyAlignment="1">
      <alignment horizontal="right" vertical="center"/>
    </xf>
    <xf numFmtId="184" fontId="7" fillId="15" borderId="0" xfId="0" applyNumberFormat="1" applyFont="1" applyFill="1" applyAlignment="1">
      <alignment horizontal="right" vertical="center"/>
    </xf>
    <xf numFmtId="184" fontId="6" fillId="15" borderId="0" xfId="0" applyNumberFormat="1" applyFont="1" applyFill="1" applyAlignment="1">
      <alignment horizontal="right" vertical="center"/>
    </xf>
    <xf numFmtId="0" fontId="24" fillId="15" borderId="0" xfId="0" applyFont="1" applyFill="1" applyAlignment="1">
      <alignment horizontal="left"/>
    </xf>
    <xf numFmtId="0" fontId="24" fillId="15" borderId="0" xfId="0" applyFont="1" applyFill="1" applyAlignment="1">
      <alignment/>
    </xf>
    <xf numFmtId="184" fontId="0" fillId="15" borderId="0" xfId="0" applyNumberFormat="1" applyFont="1" applyFill="1" applyAlignment="1">
      <alignment horizontal="right" vertical="center"/>
    </xf>
    <xf numFmtId="184" fontId="6" fillId="15" borderId="0" xfId="0" applyNumberFormat="1" applyFont="1" applyFill="1" applyAlignment="1">
      <alignment horizontal="center" vertical="center"/>
    </xf>
    <xf numFmtId="0" fontId="14" fillId="15" borderId="15" xfId="0" applyFont="1" applyFill="1" applyBorder="1" applyAlignment="1" applyProtection="1">
      <alignment horizontal="centerContinuous" vertical="center"/>
      <protection/>
    </xf>
    <xf numFmtId="0" fontId="14" fillId="15" borderId="16" xfId="0" applyFont="1" applyFill="1" applyBorder="1" applyAlignment="1" applyProtection="1">
      <alignment horizontal="centerContinuous" vertical="center"/>
      <protection/>
    </xf>
    <xf numFmtId="0" fontId="6" fillId="15" borderId="18" xfId="0" applyFont="1" applyFill="1" applyBorder="1" applyAlignment="1" applyProtection="1">
      <alignment horizontal="centerContinuous" vertical="center"/>
      <protection/>
    </xf>
    <xf numFmtId="185" fontId="6" fillId="15" borderId="18" xfId="0" applyNumberFormat="1" applyFont="1" applyFill="1" applyBorder="1" applyAlignment="1" applyProtection="1">
      <alignment horizontal="centerContinuous" vertical="center"/>
      <protection/>
    </xf>
    <xf numFmtId="0" fontId="14" fillId="15" borderId="19" xfId="0" applyFont="1" applyFill="1" applyBorder="1" applyAlignment="1" applyProtection="1">
      <alignment horizontal="center" vertical="center"/>
      <protection/>
    </xf>
    <xf numFmtId="49" fontId="14" fillId="15" borderId="19" xfId="0" applyNumberFormat="1" applyFont="1" applyFill="1" applyBorder="1" applyAlignment="1" applyProtection="1">
      <alignment horizontal="center" vertical="center"/>
      <protection/>
    </xf>
    <xf numFmtId="0" fontId="1" fillId="15" borderId="19" xfId="0" applyFont="1" applyFill="1" applyBorder="1" applyAlignment="1" applyProtection="1" quotePrefix="1">
      <alignment horizontal="center" vertical="center" wrapText="1"/>
      <protection/>
    </xf>
    <xf numFmtId="0" fontId="6" fillId="15" borderId="15" xfId="0" applyFont="1" applyFill="1" applyBorder="1" applyAlignment="1" applyProtection="1">
      <alignment/>
      <protection/>
    </xf>
    <xf numFmtId="0" fontId="6" fillId="15" borderId="16" xfId="0" applyFont="1" applyFill="1" applyBorder="1" applyAlignment="1" applyProtection="1">
      <alignment/>
      <protection/>
    </xf>
    <xf numFmtId="37" fontId="6" fillId="15" borderId="16" xfId="0" applyNumberFormat="1" applyFont="1" applyFill="1" applyBorder="1" applyAlignment="1" applyProtection="1">
      <alignment vertical="center"/>
      <protection/>
    </xf>
    <xf numFmtId="37" fontId="6" fillId="15" borderId="20" xfId="0" applyNumberFormat="1" applyFont="1" applyFill="1" applyBorder="1" applyAlignment="1" applyProtection="1">
      <alignment horizontal="right" vertical="center"/>
      <protection/>
    </xf>
    <xf numFmtId="3" fontId="0" fillId="15" borderId="20" xfId="0" applyNumberFormat="1" applyFont="1" applyFill="1" applyBorder="1" applyAlignment="1" applyProtection="1">
      <alignment horizontal="right" vertical="center"/>
      <protection/>
    </xf>
    <xf numFmtId="3" fontId="6" fillId="15" borderId="20" xfId="0" applyNumberFormat="1" applyFont="1" applyFill="1" applyBorder="1" applyAlignment="1" applyProtection="1">
      <alignment horizontal="right" vertical="center"/>
      <protection/>
    </xf>
    <xf numFmtId="0" fontId="14" fillId="15" borderId="10" xfId="0" applyFont="1" applyFill="1" applyBorder="1" applyAlignment="1" applyProtection="1">
      <alignment horizontal="left"/>
      <protection/>
    </xf>
    <xf numFmtId="0" fontId="14" fillId="15" borderId="0" xfId="0" applyFont="1" applyFill="1" applyAlignment="1" applyProtection="1">
      <alignment horizontal="left"/>
      <protection/>
    </xf>
    <xf numFmtId="0" fontId="14" fillId="15" borderId="0" xfId="0" applyFont="1" applyFill="1" applyAlignment="1" applyProtection="1">
      <alignment/>
      <protection/>
    </xf>
    <xf numFmtId="37" fontId="14" fillId="15" borderId="0" xfId="0" applyNumberFormat="1" applyFont="1" applyFill="1" applyBorder="1" applyAlignment="1" applyProtection="1">
      <alignment vertical="center"/>
      <protection/>
    </xf>
    <xf numFmtId="37" fontId="14" fillId="15" borderId="0" xfId="0" applyNumberFormat="1" applyFont="1" applyFill="1" applyAlignment="1" applyProtection="1">
      <alignment vertical="center"/>
      <protection/>
    </xf>
    <xf numFmtId="37" fontId="6" fillId="15" borderId="21" xfId="0" applyNumberFormat="1" applyFont="1" applyFill="1" applyBorder="1" applyAlignment="1" applyProtection="1">
      <alignment horizontal="right" vertical="center"/>
      <protection/>
    </xf>
    <xf numFmtId="3" fontId="0" fillId="15" borderId="21" xfId="0" applyNumberFormat="1" applyFont="1" applyFill="1" applyBorder="1" applyAlignment="1" applyProtection="1">
      <alignment horizontal="right" vertical="center"/>
      <protection/>
    </xf>
    <xf numFmtId="3" fontId="6" fillId="15" borderId="21" xfId="0" applyNumberFormat="1" applyFont="1" applyFill="1" applyBorder="1" applyAlignment="1" applyProtection="1">
      <alignment horizontal="right" vertical="center"/>
      <protection/>
    </xf>
    <xf numFmtId="0" fontId="6" fillId="15" borderId="10" xfId="0" applyFont="1" applyFill="1" applyBorder="1" applyAlignment="1" applyProtection="1">
      <alignment/>
      <protection/>
    </xf>
    <xf numFmtId="0" fontId="6" fillId="15" borderId="0" xfId="0" applyFont="1" applyFill="1" applyAlignment="1" applyProtection="1">
      <alignment horizontal="left"/>
      <protection/>
    </xf>
    <xf numFmtId="0" fontId="6" fillId="15" borderId="0" xfId="0" applyFont="1" applyFill="1" applyAlignment="1" applyProtection="1">
      <alignment/>
      <protection/>
    </xf>
    <xf numFmtId="178" fontId="6" fillId="15" borderId="21" xfId="0" applyNumberFormat="1" applyFont="1" applyFill="1" applyBorder="1" applyAlignment="1" applyProtection="1">
      <alignment horizontal="right" vertical="center"/>
      <protection/>
    </xf>
    <xf numFmtId="37" fontId="6" fillId="15" borderId="0" xfId="0" applyNumberFormat="1" applyFont="1" applyFill="1" applyBorder="1" applyAlignment="1" applyProtection="1">
      <alignment vertical="center"/>
      <protection/>
    </xf>
    <xf numFmtId="37" fontId="6" fillId="15" borderId="0" xfId="0" applyNumberFormat="1" applyFont="1" applyFill="1" applyAlignment="1" applyProtection="1">
      <alignment vertical="center"/>
      <protection/>
    </xf>
    <xf numFmtId="41" fontId="6" fillId="15" borderId="21" xfId="0" applyNumberFormat="1" applyFont="1" applyFill="1" applyBorder="1" applyAlignment="1" applyProtection="1">
      <alignment horizontal="right" vertical="center"/>
      <protection/>
    </xf>
    <xf numFmtId="0" fontId="14" fillId="15" borderId="10" xfId="0" applyFont="1" applyFill="1" applyBorder="1" applyAlignment="1" applyProtection="1">
      <alignment/>
      <protection/>
    </xf>
    <xf numFmtId="185" fontId="6" fillId="15" borderId="0" xfId="0" applyNumberFormat="1" applyFont="1" applyFill="1" applyAlignment="1" applyProtection="1">
      <alignment vertical="center"/>
      <protection/>
    </xf>
    <xf numFmtId="0" fontId="23" fillId="15" borderId="0" xfId="0" applyFont="1" applyFill="1" applyAlignment="1" applyProtection="1">
      <alignment/>
      <protection/>
    </xf>
    <xf numFmtId="178" fontId="6" fillId="15" borderId="23" xfId="0" applyNumberFormat="1" applyFont="1" applyFill="1" applyBorder="1" applyAlignment="1">
      <alignment/>
    </xf>
    <xf numFmtId="178" fontId="6" fillId="15" borderId="23" xfId="0" applyNumberFormat="1" applyFont="1" applyFill="1" applyBorder="1" applyAlignment="1">
      <alignment/>
    </xf>
    <xf numFmtId="178" fontId="6" fillId="15" borderId="23" xfId="0" applyNumberFormat="1" applyFont="1" applyFill="1" applyBorder="1" applyAlignment="1" applyProtection="1">
      <alignment horizontal="right" vertical="center"/>
      <protection/>
    </xf>
    <xf numFmtId="178" fontId="14" fillId="15" borderId="19" xfId="0" applyNumberFormat="1" applyFont="1" applyFill="1" applyBorder="1" applyAlignment="1" applyProtection="1">
      <alignment horizontal="right" vertical="center"/>
      <protection/>
    </xf>
    <xf numFmtId="3" fontId="10" fillId="15" borderId="23" xfId="0" applyNumberFormat="1" applyFont="1" applyFill="1" applyBorder="1" applyAlignment="1" applyProtection="1">
      <alignment horizontal="right" vertical="center"/>
      <protection/>
    </xf>
    <xf numFmtId="3" fontId="6" fillId="15" borderId="23" xfId="0" applyNumberFormat="1" applyFont="1" applyFill="1" applyBorder="1" applyAlignment="1" applyProtection="1">
      <alignment horizontal="right" vertical="center"/>
      <protection/>
    </xf>
    <xf numFmtId="178" fontId="14" fillId="15" borderId="21" xfId="0" applyNumberFormat="1" applyFont="1" applyFill="1" applyBorder="1" applyAlignment="1" applyProtection="1">
      <alignment horizontal="right" vertical="center"/>
      <protection/>
    </xf>
    <xf numFmtId="3" fontId="8" fillId="15" borderId="19" xfId="0" applyNumberFormat="1" applyFont="1" applyFill="1" applyBorder="1" applyAlignment="1" applyProtection="1">
      <alignment horizontal="right" vertical="center"/>
      <protection/>
    </xf>
    <xf numFmtId="3" fontId="14" fillId="15" borderId="19" xfId="0" applyNumberFormat="1" applyFont="1" applyFill="1" applyBorder="1" applyAlignment="1" applyProtection="1">
      <alignment horizontal="right" vertical="center"/>
      <protection/>
    </xf>
    <xf numFmtId="3" fontId="8" fillId="15" borderId="21" xfId="0" applyNumberFormat="1" applyFont="1" applyFill="1" applyBorder="1" applyAlignment="1" applyProtection="1">
      <alignment horizontal="right" vertical="center"/>
      <protection/>
    </xf>
    <xf numFmtId="3" fontId="14" fillId="15" borderId="21" xfId="0" applyNumberFormat="1" applyFont="1" applyFill="1" applyBorder="1" applyAlignment="1" applyProtection="1">
      <alignment horizontal="right" vertical="center"/>
      <protection/>
    </xf>
    <xf numFmtId="3" fontId="10" fillId="15" borderId="21" xfId="0" applyNumberFormat="1" applyFont="1" applyFill="1" applyBorder="1" applyAlignment="1" applyProtection="1">
      <alignment horizontal="right" vertical="center"/>
      <protection/>
    </xf>
    <xf numFmtId="38" fontId="6" fillId="15" borderId="0" xfId="46" applyFont="1" applyFill="1" applyAlignment="1" applyProtection="1">
      <alignment/>
      <protection/>
    </xf>
    <xf numFmtId="0" fontId="14" fillId="15" borderId="12" xfId="0" applyFont="1" applyFill="1" applyBorder="1" applyAlignment="1" applyProtection="1">
      <alignment horizontal="left"/>
      <protection/>
    </xf>
    <xf numFmtId="0" fontId="14" fillId="15" borderId="13" xfId="0" applyFont="1" applyFill="1" applyBorder="1" applyAlignment="1" applyProtection="1">
      <alignment horizontal="left"/>
      <protection/>
    </xf>
    <xf numFmtId="0" fontId="6" fillId="15" borderId="13" xfId="0" applyFont="1" applyFill="1" applyBorder="1" applyAlignment="1" applyProtection="1">
      <alignment/>
      <protection/>
    </xf>
    <xf numFmtId="0" fontId="23" fillId="15" borderId="13" xfId="0" applyFont="1" applyFill="1" applyBorder="1" applyAlignment="1" applyProtection="1">
      <alignment/>
      <protection/>
    </xf>
    <xf numFmtId="37" fontId="6" fillId="15" borderId="13" xfId="0" applyNumberFormat="1" applyFont="1" applyFill="1" applyBorder="1" applyAlignment="1" applyProtection="1">
      <alignment vertical="center"/>
      <protection/>
    </xf>
    <xf numFmtId="37" fontId="6" fillId="15" borderId="14" xfId="0" applyNumberFormat="1" applyFont="1" applyFill="1" applyBorder="1" applyAlignment="1" applyProtection="1">
      <alignment vertical="center"/>
      <protection/>
    </xf>
    <xf numFmtId="178" fontId="14" fillId="15" borderId="13" xfId="0" applyNumberFormat="1" applyFont="1" applyFill="1" applyBorder="1" applyAlignment="1" applyProtection="1">
      <alignment horizontal="right" vertical="center"/>
      <protection/>
    </xf>
    <xf numFmtId="178" fontId="8" fillId="15" borderId="23" xfId="0" applyNumberFormat="1" applyFont="1" applyFill="1" applyBorder="1" applyAlignment="1">
      <alignment/>
    </xf>
    <xf numFmtId="0" fontId="1" fillId="15" borderId="18" xfId="0" applyFont="1" applyFill="1" applyBorder="1" applyAlignment="1" applyProtection="1" quotePrefix="1">
      <alignment horizontal="center" vertical="center"/>
      <protection/>
    </xf>
    <xf numFmtId="178" fontId="6" fillId="15" borderId="19" xfId="0" applyNumberFormat="1" applyFont="1" applyFill="1" applyBorder="1" applyAlignment="1">
      <alignment/>
    </xf>
    <xf numFmtId="0" fontId="1" fillId="15" borderId="19" xfId="0" applyFont="1" applyFill="1" applyBorder="1" applyAlignment="1" applyProtection="1" quotePrefix="1">
      <alignment horizontal="center" vertical="center"/>
      <protection/>
    </xf>
    <xf numFmtId="49" fontId="1" fillId="15" borderId="19" xfId="0" applyNumberFormat="1" applyFont="1" applyFill="1" applyBorder="1" applyAlignment="1" applyProtection="1">
      <alignment horizontal="center" vertical="center"/>
      <protection/>
    </xf>
    <xf numFmtId="0" fontId="6" fillId="15" borderId="0" xfId="0" applyFont="1" applyFill="1" applyBorder="1" applyAlignment="1" applyProtection="1">
      <alignment/>
      <protection/>
    </xf>
    <xf numFmtId="0" fontId="23" fillId="15" borderId="0" xfId="0" applyFont="1" applyFill="1" applyBorder="1" applyAlignment="1" applyProtection="1">
      <alignment/>
      <protection/>
    </xf>
    <xf numFmtId="37" fontId="6" fillId="15" borderId="22" xfId="0" applyNumberFormat="1" applyFont="1" applyFill="1" applyBorder="1" applyAlignment="1" applyProtection="1">
      <alignment horizontal="center" vertical="center"/>
      <protection/>
    </xf>
    <xf numFmtId="37" fontId="6" fillId="15" borderId="10" xfId="0" applyNumberFormat="1" applyFont="1" applyFill="1" applyBorder="1" applyAlignment="1" applyProtection="1">
      <alignment horizontal="right" vertical="center"/>
      <protection/>
    </xf>
    <xf numFmtId="0" fontId="6" fillId="15" borderId="0" xfId="0" applyFont="1" applyFill="1" applyAlignment="1" applyProtection="1" quotePrefix="1">
      <alignment horizontal="left"/>
      <protection/>
    </xf>
    <xf numFmtId="41" fontId="6" fillId="15" borderId="21" xfId="46" applyNumberFormat="1" applyFont="1" applyFill="1" applyBorder="1" applyAlignment="1" applyProtection="1">
      <alignment horizontal="right" vertical="center"/>
      <protection/>
    </xf>
    <xf numFmtId="37" fontId="6" fillId="15" borderId="10" xfId="0" applyNumberFormat="1" applyFont="1" applyFill="1" applyBorder="1" applyAlignment="1" applyProtection="1">
      <alignment vertical="center"/>
      <protection/>
    </xf>
    <xf numFmtId="37" fontId="6" fillId="15" borderId="19" xfId="0" applyNumberFormat="1" applyFont="1" applyFill="1" applyBorder="1" applyAlignment="1" applyProtection="1">
      <alignment vertical="center"/>
      <protection/>
    </xf>
    <xf numFmtId="178" fontId="14" fillId="15" borderId="21" xfId="0" applyNumberFormat="1" applyFont="1" applyFill="1" applyBorder="1" applyAlignment="1">
      <alignment/>
    </xf>
    <xf numFmtId="0" fontId="24" fillId="15" borderId="0" xfId="0" applyFont="1" applyFill="1" applyAlignment="1" applyProtection="1">
      <alignment/>
      <protection/>
    </xf>
    <xf numFmtId="0" fontId="6" fillId="15" borderId="12" xfId="0" applyFont="1" applyFill="1" applyBorder="1" applyAlignment="1" applyProtection="1">
      <alignment/>
      <protection/>
    </xf>
    <xf numFmtId="0" fontId="14" fillId="15" borderId="13" xfId="0" applyFont="1" applyFill="1" applyBorder="1" applyAlignment="1" applyProtection="1">
      <alignment/>
      <protection/>
    </xf>
    <xf numFmtId="37" fontId="14" fillId="15" borderId="13" xfId="0" applyNumberFormat="1" applyFont="1" applyFill="1" applyBorder="1" applyAlignment="1" applyProtection="1">
      <alignment vertical="center"/>
      <protection/>
    </xf>
    <xf numFmtId="178" fontId="6" fillId="15" borderId="11" xfId="0" applyNumberFormat="1" applyFont="1" applyFill="1" applyBorder="1" applyAlignment="1" applyProtection="1">
      <alignment horizontal="right" vertical="center"/>
      <protection/>
    </xf>
    <xf numFmtId="0" fontId="6" fillId="15" borderId="0" xfId="0" applyFont="1" applyFill="1" applyBorder="1" applyAlignment="1">
      <alignment/>
    </xf>
    <xf numFmtId="1" fontId="14" fillId="15" borderId="19" xfId="0" applyNumberFormat="1" applyFont="1" applyFill="1" applyBorder="1" applyAlignment="1" applyProtection="1">
      <alignment horizontal="center" vertical="center"/>
      <protection/>
    </xf>
    <xf numFmtId="41" fontId="6" fillId="15" borderId="0" xfId="47" applyFont="1" applyFill="1" applyBorder="1" applyAlignment="1" applyProtection="1">
      <alignment horizontal="right" vertical="center"/>
      <protection/>
    </xf>
    <xf numFmtId="184" fontId="6" fillId="15" borderId="0" xfId="0" applyNumberFormat="1" applyFont="1" applyFill="1" applyBorder="1" applyAlignment="1" applyProtection="1">
      <alignment horizontal="right" vertical="center"/>
      <protection/>
    </xf>
    <xf numFmtId="184" fontId="6" fillId="15" borderId="18" xfId="0" applyNumberFormat="1" applyFont="1" applyFill="1" applyBorder="1" applyAlignment="1" applyProtection="1">
      <alignment horizontal="right" vertical="center"/>
      <protection/>
    </xf>
    <xf numFmtId="0" fontId="6" fillId="15" borderId="22" xfId="0" applyFont="1" applyFill="1" applyBorder="1" applyAlignment="1" applyProtection="1">
      <alignment/>
      <protection/>
    </xf>
    <xf numFmtId="0" fontId="14" fillId="15" borderId="18" xfId="0" applyFont="1" applyFill="1" applyBorder="1" applyAlignment="1" applyProtection="1">
      <alignment/>
      <protection/>
    </xf>
    <xf numFmtId="0" fontId="6" fillId="15" borderId="18" xfId="0" applyFont="1" applyFill="1" applyBorder="1" applyAlignment="1" applyProtection="1">
      <alignment/>
      <protection/>
    </xf>
    <xf numFmtId="0" fontId="6" fillId="15" borderId="18" xfId="0" applyFont="1" applyFill="1" applyBorder="1" applyAlignment="1" applyProtection="1">
      <alignment vertical="center"/>
      <protection/>
    </xf>
    <xf numFmtId="0" fontId="6" fillId="15" borderId="0" xfId="0" applyFont="1" applyFill="1" applyBorder="1" applyAlignment="1" applyProtection="1">
      <alignment vertical="center"/>
      <protection/>
    </xf>
    <xf numFmtId="184" fontId="0" fillId="15" borderId="21" xfId="0" applyNumberFormat="1" applyFont="1" applyFill="1" applyBorder="1" applyAlignment="1" applyProtection="1">
      <alignment horizontal="right" vertical="center"/>
      <protection/>
    </xf>
    <xf numFmtId="184" fontId="6" fillId="15" borderId="21" xfId="0" applyNumberFormat="1" applyFont="1" applyFill="1" applyBorder="1" applyAlignment="1" applyProtection="1">
      <alignment horizontal="right" vertical="center"/>
      <protection/>
    </xf>
    <xf numFmtId="0" fontId="6" fillId="15" borderId="0" xfId="0" applyFont="1" applyFill="1" applyBorder="1" applyAlignment="1" applyProtection="1" quotePrefix="1">
      <alignment horizontal="left"/>
      <protection/>
    </xf>
    <xf numFmtId="38" fontId="6" fillId="15" borderId="21" xfId="46" applyFont="1" applyFill="1" applyBorder="1" applyAlignment="1" applyProtection="1">
      <alignment horizontal="right" vertical="center"/>
      <protection/>
    </xf>
    <xf numFmtId="178" fontId="6" fillId="15" borderId="19" xfId="0" applyNumberFormat="1" applyFont="1" applyFill="1" applyBorder="1" applyAlignment="1" applyProtection="1">
      <alignment horizontal="right" vertical="center"/>
      <protection/>
    </xf>
    <xf numFmtId="0" fontId="14" fillId="15" borderId="0" xfId="0" applyFont="1" applyFill="1" applyBorder="1" applyAlignment="1" applyProtection="1" quotePrefix="1">
      <alignment horizontal="right" vertical="center"/>
      <protection/>
    </xf>
    <xf numFmtId="38" fontId="6" fillId="15" borderId="19" xfId="46" applyFont="1" applyFill="1" applyBorder="1" applyAlignment="1" applyProtection="1">
      <alignment horizontal="right" vertical="center"/>
      <protection/>
    </xf>
    <xf numFmtId="38" fontId="10" fillId="15" borderId="21" xfId="46" applyFont="1" applyFill="1" applyBorder="1" applyAlignment="1" applyProtection="1">
      <alignment horizontal="right" vertical="center"/>
      <protection/>
    </xf>
    <xf numFmtId="0" fontId="14" fillId="15" borderId="12" xfId="0" applyFont="1" applyFill="1" applyBorder="1" applyAlignment="1" applyProtection="1">
      <alignment vertical="center"/>
      <protection/>
    </xf>
    <xf numFmtId="0" fontId="14" fillId="15" borderId="13" xfId="0" applyFont="1" applyFill="1" applyBorder="1" applyAlignment="1" applyProtection="1">
      <alignment vertical="center"/>
      <protection/>
    </xf>
    <xf numFmtId="0" fontId="14" fillId="15" borderId="13" xfId="0" applyFont="1" applyFill="1" applyBorder="1" applyAlignment="1" applyProtection="1" quotePrefix="1">
      <alignment horizontal="right" vertical="center"/>
      <protection/>
    </xf>
    <xf numFmtId="178" fontId="6" fillId="15" borderId="0" xfId="0" applyNumberFormat="1" applyFont="1" applyFill="1" applyAlignment="1" applyProtection="1">
      <alignment horizontal="right" vertical="center"/>
      <protection/>
    </xf>
    <xf numFmtId="38" fontId="14" fillId="15" borderId="19" xfId="46" applyFont="1" applyFill="1" applyBorder="1" applyAlignment="1" applyProtection="1">
      <alignment horizontal="right" vertical="center"/>
      <protection/>
    </xf>
    <xf numFmtId="0" fontId="20" fillId="15" borderId="0" xfId="0" applyFont="1" applyFill="1" applyAlignment="1">
      <alignment/>
    </xf>
    <xf numFmtId="180" fontId="0" fillId="15" borderId="0" xfId="0" applyNumberFormat="1" applyFont="1" applyFill="1" applyAlignment="1">
      <alignment horizontal="right"/>
    </xf>
    <xf numFmtId="0" fontId="1" fillId="15" borderId="0" xfId="0" applyFont="1" applyFill="1" applyAlignment="1" applyProtection="1">
      <alignment/>
      <protection/>
    </xf>
    <xf numFmtId="0" fontId="0" fillId="15" borderId="0" xfId="0" applyFont="1" applyFill="1" applyAlignment="1" applyProtection="1">
      <alignment/>
      <protection/>
    </xf>
    <xf numFmtId="180" fontId="0" fillId="15" borderId="0" xfId="0" applyNumberFormat="1" applyFont="1" applyFill="1" applyAlignment="1" applyProtection="1">
      <alignment horizontal="right"/>
      <protection/>
    </xf>
    <xf numFmtId="180" fontId="0" fillId="15" borderId="0" xfId="0" applyNumberFormat="1" applyFont="1" applyFill="1" applyAlignment="1" applyProtection="1">
      <alignment horizontal="center"/>
      <protection/>
    </xf>
    <xf numFmtId="49" fontId="1" fillId="15" borderId="19" xfId="0" applyNumberFormat="1" applyFont="1" applyFill="1" applyBorder="1" applyAlignment="1" applyProtection="1">
      <alignment horizontal="center" vertical="center"/>
      <protection/>
    </xf>
    <xf numFmtId="0" fontId="0" fillId="15" borderId="15" xfId="0" applyFont="1" applyFill="1" applyBorder="1" applyAlignment="1" applyProtection="1">
      <alignment/>
      <protection/>
    </xf>
    <xf numFmtId="0" fontId="1" fillId="15" borderId="16" xfId="0" applyFont="1" applyFill="1" applyBorder="1" applyAlignment="1" applyProtection="1">
      <alignment/>
      <protection/>
    </xf>
    <xf numFmtId="38" fontId="0" fillId="15" borderId="20" xfId="46" applyFont="1" applyFill="1" applyBorder="1" applyAlignment="1" applyProtection="1">
      <alignment horizontal="right"/>
      <protection/>
    </xf>
    <xf numFmtId="0" fontId="1" fillId="15" borderId="10" xfId="0" applyFont="1" applyFill="1" applyBorder="1" applyAlignment="1" applyProtection="1">
      <alignment horizontal="left"/>
      <protection/>
    </xf>
    <xf numFmtId="0" fontId="1" fillId="15" borderId="0" xfId="0" applyFont="1" applyFill="1" applyAlignment="1" applyProtection="1">
      <alignment horizontal="left"/>
      <protection/>
    </xf>
    <xf numFmtId="38" fontId="0" fillId="15" borderId="21" xfId="46" applyFont="1" applyFill="1" applyBorder="1" applyAlignment="1" applyProtection="1">
      <alignment horizontal="right"/>
      <protection/>
    </xf>
    <xf numFmtId="0" fontId="0" fillId="15" borderId="10" xfId="0" applyFont="1" applyFill="1" applyBorder="1" applyAlignment="1" applyProtection="1">
      <alignment/>
      <protection/>
    </xf>
    <xf numFmtId="0" fontId="0" fillId="15" borderId="0" xfId="0" applyFont="1" applyFill="1" applyAlignment="1" applyProtection="1">
      <alignment horizontal="left"/>
      <protection/>
    </xf>
    <xf numFmtId="0" fontId="18" fillId="15" borderId="0" xfId="0" applyFont="1" applyFill="1" applyAlignment="1" applyProtection="1">
      <alignment/>
      <protection/>
    </xf>
    <xf numFmtId="0" fontId="0" fillId="15" borderId="0" xfId="0" applyFont="1" applyFill="1" applyBorder="1" applyAlignment="1" applyProtection="1">
      <alignment/>
      <protection/>
    </xf>
    <xf numFmtId="0" fontId="1" fillId="15" borderId="10" xfId="0" applyFont="1" applyFill="1" applyBorder="1" applyAlignment="1" applyProtection="1">
      <alignment/>
      <protection/>
    </xf>
    <xf numFmtId="38" fontId="1" fillId="15" borderId="19" xfId="46" applyFont="1" applyFill="1" applyBorder="1" applyAlignment="1" applyProtection="1">
      <alignment horizontal="right"/>
      <protection/>
    </xf>
    <xf numFmtId="0" fontId="20" fillId="15" borderId="0" xfId="0" applyFont="1" applyFill="1" applyAlignment="1" applyProtection="1">
      <alignment/>
      <protection/>
    </xf>
    <xf numFmtId="0" fontId="0" fillId="15" borderId="12" xfId="0" applyFont="1" applyFill="1" applyBorder="1" applyAlignment="1" applyProtection="1">
      <alignment/>
      <protection/>
    </xf>
    <xf numFmtId="0" fontId="1" fillId="15" borderId="13" xfId="0" applyFont="1" applyFill="1" applyBorder="1" applyAlignment="1" applyProtection="1">
      <alignment horizontal="left"/>
      <protection/>
    </xf>
    <xf numFmtId="0" fontId="18" fillId="15" borderId="13" xfId="0" applyFont="1" applyFill="1" applyBorder="1" applyAlignment="1" applyProtection="1">
      <alignment/>
      <protection/>
    </xf>
    <xf numFmtId="0" fontId="0" fillId="15" borderId="14" xfId="0" applyFont="1" applyFill="1" applyBorder="1" applyAlignment="1" applyProtection="1">
      <alignment/>
      <protection/>
    </xf>
    <xf numFmtId="178" fontId="1" fillId="15" borderId="19" xfId="0" applyNumberFormat="1" applyFont="1" applyFill="1" applyBorder="1" applyAlignment="1">
      <alignment/>
    </xf>
    <xf numFmtId="0" fontId="1" fillId="15" borderId="15" xfId="0" applyFont="1" applyFill="1" applyBorder="1" applyAlignment="1" applyProtection="1">
      <alignment horizontal="left"/>
      <protection/>
    </xf>
    <xf numFmtId="0" fontId="1" fillId="15" borderId="16" xfId="0" applyFont="1" applyFill="1" applyBorder="1" applyAlignment="1" applyProtection="1">
      <alignment horizontal="left"/>
      <protection/>
    </xf>
    <xf numFmtId="38" fontId="1" fillId="15" borderId="21" xfId="46" applyFont="1" applyFill="1" applyBorder="1" applyAlignment="1" applyProtection="1">
      <alignment horizontal="right"/>
      <protection/>
    </xf>
    <xf numFmtId="0" fontId="0" fillId="15" borderId="0" xfId="0" applyFont="1" applyFill="1" applyAlignment="1" applyProtection="1" quotePrefix="1">
      <alignment horizontal="left"/>
      <protection/>
    </xf>
    <xf numFmtId="38" fontId="1" fillId="15" borderId="20" xfId="46" applyFont="1" applyFill="1" applyBorder="1" applyAlignment="1" applyProtection="1">
      <alignment horizontal="right"/>
      <protection/>
    </xf>
    <xf numFmtId="0" fontId="0" fillId="15" borderId="10" xfId="0" applyFont="1" applyFill="1" applyBorder="1" applyAlignment="1" applyProtection="1">
      <alignment horizontal="left"/>
      <protection/>
    </xf>
    <xf numFmtId="0" fontId="1" fillId="15" borderId="0" xfId="0" applyFont="1" applyFill="1" applyAlignment="1" applyProtection="1">
      <alignment horizontal="left"/>
      <protection/>
    </xf>
    <xf numFmtId="0" fontId="1" fillId="15" borderId="0" xfId="0" applyFont="1" applyFill="1" applyAlignment="1" applyProtection="1">
      <alignment/>
      <protection/>
    </xf>
    <xf numFmtId="38" fontId="1" fillId="15" borderId="19" xfId="46" applyFont="1" applyFill="1" applyBorder="1" applyAlignment="1" applyProtection="1">
      <alignment horizontal="right"/>
      <protection/>
    </xf>
    <xf numFmtId="187" fontId="0" fillId="15" borderId="0" xfId="0" applyNumberFormat="1" applyFont="1" applyFill="1" applyAlignment="1" applyProtection="1">
      <alignment/>
      <protection/>
    </xf>
    <xf numFmtId="38" fontId="0" fillId="15" borderId="10" xfId="46" applyFont="1" applyFill="1" applyBorder="1" applyAlignment="1" applyProtection="1">
      <alignment horizontal="right"/>
      <protection/>
    </xf>
    <xf numFmtId="38" fontId="0" fillId="15" borderId="23" xfId="46" applyFont="1" applyFill="1" applyBorder="1" applyAlignment="1" applyProtection="1">
      <alignment horizontal="right"/>
      <protection/>
    </xf>
    <xf numFmtId="38" fontId="1" fillId="15" borderId="23" xfId="46" applyFont="1" applyFill="1" applyBorder="1" applyAlignment="1" applyProtection="1">
      <alignment horizontal="right"/>
      <protection/>
    </xf>
    <xf numFmtId="38" fontId="1" fillId="15" borderId="15" xfId="46" applyFont="1" applyFill="1" applyBorder="1" applyAlignment="1" applyProtection="1">
      <alignment horizontal="right"/>
      <protection/>
    </xf>
    <xf numFmtId="38" fontId="1" fillId="15" borderId="20" xfId="46" applyFont="1" applyFill="1" applyBorder="1" applyAlignment="1" applyProtection="1">
      <alignment horizontal="right"/>
      <protection/>
    </xf>
    <xf numFmtId="178" fontId="6" fillId="15" borderId="22" xfId="0" applyNumberFormat="1" applyFont="1" applyFill="1" applyBorder="1" applyAlignment="1">
      <alignment/>
    </xf>
    <xf numFmtId="0" fontId="1" fillId="15" borderId="0" xfId="0" applyFont="1" applyFill="1" applyAlignment="1" applyProtection="1" quotePrefix="1">
      <alignment horizontal="left"/>
      <protection/>
    </xf>
    <xf numFmtId="178" fontId="6" fillId="15" borderId="16" xfId="0" applyNumberFormat="1" applyFont="1" applyFill="1" applyBorder="1" applyAlignment="1">
      <alignment/>
    </xf>
    <xf numFmtId="178" fontId="6" fillId="15" borderId="0" xfId="0" applyNumberFormat="1" applyFont="1" applyFill="1" applyBorder="1" applyAlignment="1">
      <alignment/>
    </xf>
    <xf numFmtId="178" fontId="5" fillId="0" borderId="0" xfId="49" applyNumberFormat="1" applyFont="1" applyFill="1">
      <alignment/>
      <protection/>
    </xf>
    <xf numFmtId="178" fontId="5" fillId="0" borderId="0" xfId="49" applyNumberFormat="1" applyFont="1">
      <alignment/>
      <protection/>
    </xf>
    <xf numFmtId="178" fontId="0" fillId="0" borderId="0" xfId="49" applyNumberFormat="1" applyFill="1">
      <alignment/>
      <protection/>
    </xf>
    <xf numFmtId="191" fontId="2" fillId="0" borderId="0" xfId="49" applyNumberFormat="1" applyFont="1" applyFill="1">
      <alignment/>
      <protection/>
    </xf>
    <xf numFmtId="178" fontId="2" fillId="0" borderId="0" xfId="49" applyNumberFormat="1" applyFont="1" applyFill="1">
      <alignment/>
      <protection/>
    </xf>
    <xf numFmtId="191" fontId="25" fillId="0" borderId="0" xfId="49" applyNumberFormat="1" applyFont="1" applyFill="1">
      <alignment/>
      <protection/>
    </xf>
    <xf numFmtId="191" fontId="0" fillId="0" borderId="13" xfId="49" applyNumberFormat="1" applyFont="1" applyFill="1" applyBorder="1" applyAlignment="1">
      <alignment horizontal="right" wrapText="1"/>
      <protection/>
    </xf>
    <xf numFmtId="178" fontId="0" fillId="0" borderId="0" xfId="49" applyNumberFormat="1" applyFont="1" applyFill="1">
      <alignment/>
      <protection/>
    </xf>
    <xf numFmtId="178" fontId="1" fillId="0" borderId="0" xfId="49" applyNumberFormat="1" applyFont="1" applyFill="1" applyBorder="1" applyAlignment="1" applyProtection="1">
      <alignment horizontal="left" vertical="center"/>
      <protection/>
    </xf>
    <xf numFmtId="178" fontId="1" fillId="0" borderId="18" xfId="49" applyNumberFormat="1" applyFont="1" applyFill="1" applyBorder="1">
      <alignment/>
      <protection/>
    </xf>
    <xf numFmtId="178" fontId="1" fillId="0" borderId="0" xfId="49" applyNumberFormat="1" applyFont="1" applyFill="1" applyBorder="1">
      <alignment/>
      <protection/>
    </xf>
    <xf numFmtId="178" fontId="0" fillId="0" borderId="0" xfId="49" applyNumberFormat="1" applyFont="1" applyFill="1" applyBorder="1" applyAlignment="1" applyProtection="1">
      <alignment horizontal="right"/>
      <protection/>
    </xf>
    <xf numFmtId="178" fontId="0" fillId="0" borderId="0" xfId="49" applyNumberFormat="1" applyFont="1" applyFill="1" applyBorder="1">
      <alignment/>
      <protection/>
    </xf>
    <xf numFmtId="178" fontId="1" fillId="0" borderId="0" xfId="49" applyNumberFormat="1" applyFont="1" applyFill="1" applyProtection="1">
      <alignment/>
      <protection/>
    </xf>
    <xf numFmtId="178" fontId="1" fillId="0" borderId="0" xfId="49" applyNumberFormat="1" applyFont="1" applyFill="1">
      <alignment/>
      <protection/>
    </xf>
    <xf numFmtId="178" fontId="0" fillId="0" borderId="0" xfId="49" applyNumberFormat="1" applyFont="1" applyFill="1" applyProtection="1">
      <alignment/>
      <protection/>
    </xf>
    <xf numFmtId="178" fontId="0" fillId="0" borderId="0" xfId="49" applyNumberFormat="1" applyFont="1" applyFill="1" applyAlignment="1" applyProtection="1">
      <alignment horizontal="right"/>
      <protection/>
    </xf>
    <xf numFmtId="178" fontId="0" fillId="0" borderId="0" xfId="49" applyNumberFormat="1" applyFont="1" applyFill="1" applyAlignment="1" applyProtection="1">
      <alignment horizontal="left"/>
      <protection/>
    </xf>
    <xf numFmtId="178" fontId="1" fillId="0" borderId="24" xfId="49" applyNumberFormat="1" applyFont="1" applyFill="1" applyBorder="1">
      <alignment/>
      <protection/>
    </xf>
    <xf numFmtId="191" fontId="0" fillId="0" borderId="0" xfId="49" applyNumberFormat="1" applyFont="1" applyFill="1" applyBorder="1" applyAlignment="1">
      <alignment horizontal="right" wrapText="1"/>
      <protection/>
    </xf>
    <xf numFmtId="191" fontId="1" fillId="0" borderId="0" xfId="49" applyNumberFormat="1" applyFont="1" applyFill="1" applyBorder="1" applyAlignment="1">
      <alignment horizontal="right" wrapText="1"/>
      <protection/>
    </xf>
    <xf numFmtId="178" fontId="1" fillId="0" borderId="0" xfId="49" applyNumberFormat="1" applyFont="1" applyFill="1" applyBorder="1" applyAlignment="1">
      <alignment horizontal="right" wrapText="1"/>
      <protection/>
    </xf>
    <xf numFmtId="178" fontId="0" fillId="0" borderId="0" xfId="49" applyNumberFormat="1" applyFont="1" applyFill="1" applyAlignment="1" applyProtection="1">
      <alignment vertical="center"/>
      <protection/>
    </xf>
    <xf numFmtId="178" fontId="0" fillId="0" borderId="0" xfId="49" applyNumberFormat="1" applyFont="1" applyFill="1" applyAlignment="1" applyProtection="1">
      <alignment horizontal="left" vertical="center"/>
      <protection/>
    </xf>
    <xf numFmtId="191" fontId="0" fillId="0" borderId="0" xfId="49" applyNumberFormat="1" applyFont="1" applyFill="1">
      <alignment/>
      <protection/>
    </xf>
    <xf numFmtId="191" fontId="5" fillId="0" borderId="0" xfId="49" applyNumberFormat="1" applyFont="1" applyFill="1">
      <alignment/>
      <protection/>
    </xf>
    <xf numFmtId="191" fontId="0" fillId="0" borderId="18" xfId="49" applyNumberFormat="1" applyFont="1" applyFill="1" applyBorder="1" applyAlignment="1">
      <alignment horizontal="right" wrapText="1"/>
      <protection/>
    </xf>
    <xf numFmtId="178" fontId="0" fillId="0" borderId="0" xfId="49" applyNumberFormat="1" applyFont="1">
      <alignment/>
      <protection/>
    </xf>
    <xf numFmtId="178" fontId="1" fillId="0" borderId="0" xfId="49" applyNumberFormat="1" applyFont="1" applyFill="1" applyBorder="1" applyAlignment="1">
      <alignment horizontal="left" vertical="center"/>
      <protection/>
    </xf>
    <xf numFmtId="178" fontId="1" fillId="0" borderId="0" xfId="49" applyNumberFormat="1" applyFont="1" applyFill="1" applyAlignment="1" applyProtection="1">
      <alignment horizontal="left"/>
      <protection/>
    </xf>
    <xf numFmtId="194" fontId="0" fillId="0" borderId="0" xfId="52" applyNumberFormat="1" applyFont="1" applyFill="1" applyAlignment="1">
      <alignment/>
    </xf>
    <xf numFmtId="194" fontId="0" fillId="0" borderId="0" xfId="52" applyNumberFormat="1" applyFont="1" applyAlignment="1">
      <alignment/>
    </xf>
    <xf numFmtId="178" fontId="1" fillId="0" borderId="24" xfId="49" applyNumberFormat="1" applyFont="1" applyBorder="1">
      <alignment/>
      <protection/>
    </xf>
    <xf numFmtId="178" fontId="1" fillId="0" borderId="24" xfId="49" applyNumberFormat="1" applyFont="1" applyFill="1" applyBorder="1" applyAlignment="1">
      <alignment wrapText="1"/>
      <protection/>
    </xf>
    <xf numFmtId="178" fontId="1" fillId="0" borderId="0" xfId="49" applyNumberFormat="1" applyFont="1" applyFill="1" applyBorder="1" applyAlignment="1">
      <alignment wrapText="1"/>
      <protection/>
    </xf>
    <xf numFmtId="178" fontId="1" fillId="0" borderId="0" xfId="49" applyNumberFormat="1" applyFont="1" applyFill="1" applyAlignment="1" applyProtection="1">
      <alignment horizontal="left" wrapText="1"/>
      <protection/>
    </xf>
    <xf numFmtId="178" fontId="1" fillId="0" borderId="24" xfId="49" applyNumberFormat="1" applyFont="1" applyFill="1" applyBorder="1" applyAlignment="1" applyProtection="1">
      <alignment horizontal="left"/>
      <protection/>
    </xf>
    <xf numFmtId="178" fontId="1" fillId="0" borderId="0" xfId="49" applyNumberFormat="1" applyFont="1" applyFill="1" applyBorder="1" applyAlignment="1" applyProtection="1">
      <alignment horizontal="left"/>
      <protection/>
    </xf>
    <xf numFmtId="178" fontId="1" fillId="0" borderId="24" xfId="49" applyNumberFormat="1" applyFont="1" applyBorder="1" applyAlignment="1">
      <alignment horizontal="right"/>
      <protection/>
    </xf>
    <xf numFmtId="178" fontId="0" fillId="0" borderId="0" xfId="49" applyNumberFormat="1" applyFont="1" applyFill="1" applyAlignment="1">
      <alignment horizontal="right"/>
      <protection/>
    </xf>
    <xf numFmtId="178" fontId="1" fillId="0" borderId="24" xfId="49" applyNumberFormat="1" applyFont="1" applyFill="1" applyBorder="1" applyAlignment="1">
      <alignment horizontal="right"/>
      <protection/>
    </xf>
    <xf numFmtId="178" fontId="1" fillId="0" borderId="24" xfId="49" applyNumberFormat="1" applyFont="1" applyFill="1" applyBorder="1" applyAlignment="1">
      <alignment horizontal="right" wrapText="1"/>
      <protection/>
    </xf>
    <xf numFmtId="178" fontId="0" fillId="0" borderId="0" xfId="49" applyNumberFormat="1" applyFont="1" applyFill="1" applyAlignment="1" applyProtection="1">
      <alignment horizontal="right" wrapText="1"/>
      <protection/>
    </xf>
    <xf numFmtId="178" fontId="0" fillId="0" borderId="24" xfId="49" applyNumberFormat="1" applyFont="1" applyFill="1" applyBorder="1" applyAlignment="1" applyProtection="1">
      <alignment horizontal="right"/>
      <protection/>
    </xf>
    <xf numFmtId="178" fontId="1" fillId="0" borderId="18" xfId="49" applyNumberFormat="1" applyFont="1" applyFill="1" applyBorder="1" applyAlignment="1">
      <alignment horizontal="right" wrapText="1"/>
      <protection/>
    </xf>
    <xf numFmtId="178" fontId="0" fillId="0" borderId="0" xfId="49" applyNumberFormat="1" applyFont="1" applyFill="1" applyBorder="1" applyAlignment="1">
      <alignment horizontal="right"/>
      <protection/>
    </xf>
    <xf numFmtId="0" fontId="1" fillId="0" borderId="25" xfId="0" applyFont="1" applyBorder="1" applyAlignment="1">
      <alignment/>
    </xf>
    <xf numFmtId="178" fontId="0" fillId="0" borderId="0" xfId="0" applyNumberFormat="1" applyAlignment="1">
      <alignment/>
    </xf>
    <xf numFmtId="178" fontId="1" fillId="0" borderId="25" xfId="49" applyNumberFormat="1" applyFont="1" applyFill="1" applyBorder="1">
      <alignment/>
      <protection/>
    </xf>
    <xf numFmtId="186" fontId="1" fillId="0" borderId="0" xfId="49" applyNumberFormat="1" applyFont="1" applyFill="1">
      <alignment/>
      <protection/>
    </xf>
    <xf numFmtId="191" fontId="0" fillId="0" borderId="13" xfId="49" applyNumberFormat="1" applyFont="1" applyFill="1" applyBorder="1" applyAlignment="1">
      <alignment horizontal="left" wrapText="1"/>
      <protection/>
    </xf>
    <xf numFmtId="191" fontId="5" fillId="0" borderId="0" xfId="49" applyNumberFormat="1" applyFont="1" applyFill="1" applyBorder="1">
      <alignment/>
      <protection/>
    </xf>
    <xf numFmtId="191" fontId="0" fillId="0" borderId="0" xfId="49" applyNumberFormat="1" applyFont="1" applyFill="1" applyBorder="1" applyAlignment="1">
      <alignment horizontal="center" wrapText="1"/>
      <protection/>
    </xf>
    <xf numFmtId="191" fontId="25" fillId="0" borderId="0" xfId="49" applyNumberFormat="1" applyFont="1" applyFill="1" applyBorder="1">
      <alignment/>
      <protection/>
    </xf>
    <xf numFmtId="178" fontId="2" fillId="0" borderId="0" xfId="49" applyNumberFormat="1" applyFont="1" applyFill="1" applyBorder="1">
      <alignment/>
      <protection/>
    </xf>
    <xf numFmtId="191" fontId="2" fillId="0" borderId="0" xfId="49" applyNumberFormat="1" applyFont="1" applyFill="1" applyBorder="1">
      <alignment/>
      <protection/>
    </xf>
    <xf numFmtId="1" fontId="0" fillId="0" borderId="0" xfId="49" applyNumberFormat="1" applyFont="1" applyFill="1" applyBorder="1" applyAlignment="1" quotePrefix="1">
      <alignment horizontal="right" wrapText="1"/>
      <protection/>
    </xf>
    <xf numFmtId="178" fontId="1" fillId="0" borderId="0" xfId="49" applyNumberFormat="1" applyFont="1" applyBorder="1">
      <alignment/>
      <protection/>
    </xf>
    <xf numFmtId="186" fontId="1" fillId="0" borderId="0" xfId="49" applyNumberFormat="1" applyFont="1" applyFill="1" applyBorder="1">
      <alignment/>
      <protection/>
    </xf>
    <xf numFmtId="191" fontId="0" fillId="0" borderId="0" xfId="49" applyNumberFormat="1" applyFont="1" applyFill="1" applyBorder="1">
      <alignment/>
      <protection/>
    </xf>
    <xf numFmtId="178" fontId="26" fillId="0" borderId="0" xfId="49" applyNumberFormat="1" applyFont="1" applyFill="1" applyBorder="1" applyAlignment="1">
      <alignment horizontal="left" vertical="center"/>
      <protection/>
    </xf>
    <xf numFmtId="0" fontId="27" fillId="0" borderId="0" xfId="0" applyFont="1" applyAlignment="1">
      <alignment/>
    </xf>
    <xf numFmtId="178" fontId="29" fillId="0" borderId="0" xfId="49" applyNumberFormat="1" applyFont="1" applyFill="1" applyBorder="1" applyAlignment="1" applyProtection="1">
      <alignment horizontal="left" vertical="center"/>
      <protection/>
    </xf>
    <xf numFmtId="191" fontId="30" fillId="0" borderId="0" xfId="49" applyNumberFormat="1" applyFont="1" applyFill="1" applyBorder="1">
      <alignment/>
      <protection/>
    </xf>
    <xf numFmtId="178" fontId="30" fillId="0" borderId="0" xfId="49" applyNumberFormat="1" applyFont="1" applyFill="1">
      <alignment/>
      <protection/>
    </xf>
    <xf numFmtId="191" fontId="27" fillId="0" borderId="0" xfId="49" applyNumberFormat="1" applyFont="1" applyFill="1" applyBorder="1" applyAlignment="1">
      <alignment horizontal="right" wrapText="1"/>
      <protection/>
    </xf>
    <xf numFmtId="178" fontId="27" fillId="0" borderId="0" xfId="49" applyNumberFormat="1" applyFont="1" applyFill="1">
      <alignment/>
      <protection/>
    </xf>
    <xf numFmtId="191" fontId="29" fillId="0" borderId="0" xfId="49" applyNumberFormat="1" applyFont="1" applyFill="1" applyBorder="1" applyAlignment="1">
      <alignment horizontal="right" wrapText="1"/>
      <protection/>
    </xf>
    <xf numFmtId="178" fontId="27" fillId="0" borderId="0" xfId="49" applyNumberFormat="1" applyFont="1" applyFill="1" applyBorder="1">
      <alignment/>
      <protection/>
    </xf>
    <xf numFmtId="178" fontId="29" fillId="0" borderId="18" xfId="49" applyNumberFormat="1" applyFont="1" applyFill="1" applyBorder="1" applyAlignment="1" applyProtection="1">
      <alignment vertical="center"/>
      <protection/>
    </xf>
    <xf numFmtId="178" fontId="29" fillId="0" borderId="0" xfId="49" applyNumberFormat="1" applyFont="1" applyFill="1" applyBorder="1" applyAlignment="1" applyProtection="1">
      <alignment vertical="center"/>
      <protection/>
    </xf>
    <xf numFmtId="178" fontId="29" fillId="0" borderId="18" xfId="49" applyNumberFormat="1" applyFont="1" applyFill="1" applyBorder="1">
      <alignment/>
      <protection/>
    </xf>
    <xf numFmtId="178" fontId="29" fillId="0" borderId="0" xfId="49" applyNumberFormat="1" applyFont="1" applyFill="1" applyBorder="1">
      <alignment/>
      <protection/>
    </xf>
    <xf numFmtId="178" fontId="29" fillId="0" borderId="24" xfId="49" applyNumberFormat="1" applyFont="1" applyFill="1" applyBorder="1">
      <alignment/>
      <protection/>
    </xf>
    <xf numFmtId="191" fontId="27" fillId="0" borderId="0" xfId="49" applyNumberFormat="1" applyFont="1" applyFill="1">
      <alignment/>
      <protection/>
    </xf>
    <xf numFmtId="191" fontId="29" fillId="0" borderId="0" xfId="49" applyNumberFormat="1" applyFont="1" applyFill="1" applyBorder="1" applyAlignment="1">
      <alignment horizontal="center" wrapText="1"/>
      <protection/>
    </xf>
    <xf numFmtId="191" fontId="1" fillId="0" borderId="18" xfId="49" applyNumberFormat="1" applyFont="1" applyFill="1" applyBorder="1" applyAlignment="1" quotePrefix="1">
      <alignment horizontal="right" wrapText="1"/>
      <protection/>
    </xf>
    <xf numFmtId="0" fontId="1" fillId="0" borderId="18" xfId="0" applyFont="1" applyBorder="1" applyAlignment="1">
      <alignment/>
    </xf>
    <xf numFmtId="0" fontId="0" fillId="0" borderId="0" xfId="0" applyFont="1" applyAlignment="1">
      <alignment/>
    </xf>
    <xf numFmtId="0" fontId="28" fillId="0" borderId="0" xfId="0" applyFont="1" applyBorder="1" applyAlignment="1">
      <alignment/>
    </xf>
    <xf numFmtId="0" fontId="18" fillId="0" borderId="16" xfId="0" applyFont="1" applyBorder="1" applyAlignment="1">
      <alignment/>
    </xf>
    <xf numFmtId="0" fontId="1" fillId="0" borderId="13" xfId="0" applyFont="1" applyBorder="1" applyAlignment="1">
      <alignment/>
    </xf>
    <xf numFmtId="0" fontId="18" fillId="0" borderId="13" xfId="0" applyFont="1" applyBorder="1" applyAlignment="1">
      <alignment/>
    </xf>
    <xf numFmtId="0" fontId="1" fillId="0" borderId="0" xfId="0" applyFont="1" applyAlignment="1">
      <alignment wrapText="1"/>
    </xf>
    <xf numFmtId="191" fontId="1" fillId="0" borderId="13" xfId="49" applyNumberFormat="1" applyFont="1" applyFill="1" applyBorder="1" applyAlignment="1">
      <alignment horizontal="right" wrapText="1"/>
      <protection/>
    </xf>
    <xf numFmtId="191" fontId="10" fillId="0" borderId="13" xfId="49" applyNumberFormat="1" applyFont="1" applyFill="1" applyBorder="1" applyAlignment="1">
      <alignment horizontal="right" wrapText="1"/>
      <protection/>
    </xf>
    <xf numFmtId="0" fontId="0" fillId="0" borderId="0" xfId="0" applyFont="1" applyAlignment="1">
      <alignment wrapText="1"/>
    </xf>
    <xf numFmtId="0" fontId="1" fillId="0" borderId="26" xfId="0" applyFont="1" applyBorder="1" applyAlignment="1">
      <alignment/>
    </xf>
    <xf numFmtId="0" fontId="20" fillId="15" borderId="0" xfId="0" applyNumberFormat="1" applyFont="1" applyFill="1" applyAlignment="1">
      <alignment horizontal="left"/>
    </xf>
    <xf numFmtId="0" fontId="1" fillId="15" borderId="22" xfId="0" applyFont="1" applyFill="1" applyBorder="1" applyAlignment="1">
      <alignment horizontal="center" vertical="center"/>
    </xf>
    <xf numFmtId="0" fontId="0" fillId="15" borderId="18" xfId="0" applyFill="1" applyBorder="1" applyAlignment="1">
      <alignment horizontal="center" vertical="center"/>
    </xf>
    <xf numFmtId="0" fontId="0" fillId="15" borderId="27" xfId="0" applyFill="1" applyBorder="1" applyAlignment="1">
      <alignment horizontal="center" vertical="center"/>
    </xf>
    <xf numFmtId="191" fontId="29" fillId="0" borderId="13" xfId="49" applyNumberFormat="1" applyFont="1" applyFill="1" applyBorder="1" applyAlignment="1">
      <alignment horizontal="center" wrapText="1"/>
      <protection/>
    </xf>
    <xf numFmtId="191" fontId="1" fillId="0" borderId="13" xfId="49" applyNumberFormat="1" applyFont="1" applyFill="1" applyBorder="1" applyAlignment="1" quotePrefix="1">
      <alignment horizontal="center" wrapText="1"/>
      <protection/>
    </xf>
    <xf numFmtId="191" fontId="1" fillId="0" borderId="13" xfId="49" applyNumberFormat="1" applyFont="1" applyFill="1" applyBorder="1" applyAlignment="1">
      <alignment horizontal="center" wrapText="1"/>
      <protection/>
    </xf>
    <xf numFmtId="191" fontId="0" fillId="0" borderId="13" xfId="49" applyNumberFormat="1" applyFont="1" applyFill="1" applyBorder="1" applyAlignment="1">
      <alignment horizontal="center" wrapText="1"/>
      <protection/>
    </xf>
    <xf numFmtId="0" fontId="0" fillId="0" borderId="22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78" fontId="18" fillId="0" borderId="0" xfId="49" applyNumberFormat="1" applyFont="1" applyFill="1" applyAlignment="1">
      <alignment horizontal="left"/>
      <protection/>
    </xf>
    <xf numFmtId="178" fontId="18" fillId="0" borderId="0" xfId="49" applyNumberFormat="1" applyFont="1" applyFill="1">
      <alignment/>
      <protection/>
    </xf>
    <xf numFmtId="189" fontId="1" fillId="0" borderId="0" xfId="49" applyNumberFormat="1" applyFont="1" applyFill="1">
      <alignment/>
      <protection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Migliaia (0)" xfId="46"/>
    <cellStyle name="Comma [0]" xfId="47"/>
    <cellStyle name="Neutrale" xfId="48"/>
    <cellStyle name="Normale_Ricostruzione File Consolidato IAS_31.12.04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Valuta (0)" xfId="64"/>
    <cellStyle name="Currency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5789"/>
      <rgbColor rgb="00F58026"/>
      <rgbColor rgb="00AEAFB2"/>
      <rgbColor rgb="00005480"/>
      <rgbColor rgb="0077A32D"/>
      <rgbColor rgb="00808083"/>
      <rgbColor rgb="006A747B"/>
      <rgbColor rgb="00959CA1"/>
      <rgbColor rgb="00FBAF18"/>
      <rgbColor rgb="00F8F8F8"/>
      <rgbColor rgb="00F8F8F8"/>
      <rgbColor rgb="00F8F8F8"/>
      <rgbColor rgb="00F8F8F8"/>
      <rgbColor rgb="00D4BEC2"/>
      <rgbColor rgb="00C0C0C0"/>
      <rgbColor rgb="00C4D9F9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66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86"/>
  <sheetViews>
    <sheetView zoomScale="75" zoomScaleNormal="75" zoomScalePageLayoutView="0" workbookViewId="0" topLeftCell="A1">
      <selection activeCell="K5" sqref="K5"/>
    </sheetView>
  </sheetViews>
  <sheetFormatPr defaultColWidth="11.00390625" defaultRowHeight="12.75"/>
  <cols>
    <col min="1" max="1" width="9.140625" style="10" bestFit="1" customWidth="1"/>
    <col min="2" max="2" width="3.00390625" style="10" customWidth="1"/>
    <col min="3" max="3" width="2.421875" style="10" customWidth="1"/>
    <col min="4" max="4" width="23.57421875" style="10" customWidth="1"/>
    <col min="5" max="5" width="16.28125" style="10" customWidth="1"/>
    <col min="6" max="6" width="14.28125" style="28" bestFit="1" customWidth="1"/>
    <col min="7" max="7" width="13.28125" style="28" bestFit="1" customWidth="1"/>
    <col min="8" max="8" width="16.28125" style="30" bestFit="1" customWidth="1"/>
    <col min="9" max="9" width="16.28125" style="30" customWidth="1"/>
    <col min="10" max="10" width="16.28125" style="30" hidden="1" customWidth="1"/>
    <col min="11" max="11" width="16.28125" style="30" bestFit="1" customWidth="1"/>
    <col min="12" max="16384" width="11.00390625" style="10" customWidth="1"/>
  </cols>
  <sheetData>
    <row r="1" spans="1:11" ht="15.75" customHeight="1">
      <c r="A1" s="406" t="s">
        <v>256</v>
      </c>
      <c r="B1" s="406"/>
      <c r="C1" s="406"/>
      <c r="D1" s="406"/>
      <c r="E1" s="406"/>
      <c r="F1" s="406"/>
      <c r="G1" s="406"/>
      <c r="H1" s="406"/>
      <c r="I1" s="406"/>
      <c r="J1" s="102"/>
      <c r="K1" s="103"/>
    </row>
    <row r="2" spans="1:11" ht="6.75" customHeight="1">
      <c r="A2" s="104"/>
      <c r="B2" s="105"/>
      <c r="C2" s="105"/>
      <c r="D2" s="105"/>
      <c r="E2" s="106"/>
      <c r="F2" s="107"/>
      <c r="G2" s="107"/>
      <c r="H2" s="108"/>
      <c r="I2" s="108"/>
      <c r="J2" s="108"/>
      <c r="K2" s="108"/>
    </row>
    <row r="3" spans="1:11" ht="6.75" customHeight="1">
      <c r="A3" s="104"/>
      <c r="B3" s="105"/>
      <c r="C3" s="105"/>
      <c r="D3" s="105"/>
      <c r="E3" s="106"/>
      <c r="F3" s="107"/>
      <c r="G3" s="107"/>
      <c r="H3" s="108"/>
      <c r="I3" s="108"/>
      <c r="J3" s="108"/>
      <c r="K3" s="108"/>
    </row>
    <row r="4" spans="1:11" ht="12.75">
      <c r="A4" s="109" t="s">
        <v>19</v>
      </c>
      <c r="B4" s="106"/>
      <c r="C4" s="106"/>
      <c r="D4" s="106"/>
      <c r="E4" s="106"/>
      <c r="F4" s="107"/>
      <c r="G4" s="107"/>
      <c r="H4" s="110"/>
      <c r="I4" s="110"/>
      <c r="J4" s="110"/>
      <c r="K4" s="110"/>
    </row>
    <row r="5" spans="1:11" ht="25.5">
      <c r="A5" s="111"/>
      <c r="B5" s="112" t="s">
        <v>20</v>
      </c>
      <c r="C5" s="112"/>
      <c r="D5" s="112"/>
      <c r="E5" s="112"/>
      <c r="F5" s="113"/>
      <c r="G5" s="113"/>
      <c r="H5" s="114" t="s">
        <v>239</v>
      </c>
      <c r="I5" s="114" t="s">
        <v>257</v>
      </c>
      <c r="J5" s="115" t="s">
        <v>244</v>
      </c>
      <c r="K5" s="116" t="s">
        <v>254</v>
      </c>
    </row>
    <row r="6" spans="1:11" ht="12" customHeight="1">
      <c r="A6" s="117"/>
      <c r="B6" s="118"/>
      <c r="C6" s="118"/>
      <c r="D6" s="118"/>
      <c r="E6" s="118"/>
      <c r="F6" s="119"/>
      <c r="G6" s="119"/>
      <c r="H6" s="120"/>
      <c r="I6" s="120"/>
      <c r="J6" s="120"/>
      <c r="K6" s="120"/>
    </row>
    <row r="7" spans="1:11" s="14" customFormat="1" ht="12.75" customHeight="1">
      <c r="A7" s="121" t="s">
        <v>21</v>
      </c>
      <c r="B7" s="122" t="s">
        <v>22</v>
      </c>
      <c r="C7" s="123"/>
      <c r="D7" s="123"/>
      <c r="E7" s="123"/>
      <c r="F7" s="124"/>
      <c r="G7" s="125"/>
      <c r="H7" s="126">
        <v>0</v>
      </c>
      <c r="I7" s="126">
        <v>0</v>
      </c>
      <c r="J7" s="126">
        <v>0</v>
      </c>
      <c r="K7" s="126">
        <v>0</v>
      </c>
    </row>
    <row r="8" spans="1:11" s="14" customFormat="1" ht="12.75" customHeight="1">
      <c r="A8" s="127"/>
      <c r="B8" s="128"/>
      <c r="C8" s="128"/>
      <c r="D8" s="128"/>
      <c r="E8" s="128"/>
      <c r="F8" s="129"/>
      <c r="G8" s="130"/>
      <c r="H8" s="131"/>
      <c r="I8" s="131"/>
      <c r="J8" s="131"/>
      <c r="K8" s="131"/>
    </row>
    <row r="9" spans="1:11" s="14" customFormat="1" ht="12.75" customHeight="1">
      <c r="A9" s="121" t="s">
        <v>23</v>
      </c>
      <c r="B9" s="122" t="s">
        <v>3</v>
      </c>
      <c r="C9" s="123"/>
      <c r="D9" s="123"/>
      <c r="E9" s="128"/>
      <c r="F9" s="129"/>
      <c r="G9" s="130"/>
      <c r="H9" s="131"/>
      <c r="I9" s="131"/>
      <c r="J9" s="131"/>
      <c r="K9" s="131"/>
    </row>
    <row r="10" spans="1:11" s="14" customFormat="1" ht="12.75" customHeight="1">
      <c r="A10" s="127"/>
      <c r="B10" s="122" t="s">
        <v>24</v>
      </c>
      <c r="C10" s="122" t="s">
        <v>4</v>
      </c>
      <c r="D10" s="123"/>
      <c r="E10" s="128"/>
      <c r="F10" s="129"/>
      <c r="G10" s="130"/>
      <c r="H10" s="131"/>
      <c r="I10" s="131"/>
      <c r="J10" s="131"/>
      <c r="K10" s="131"/>
    </row>
    <row r="11" spans="1:11" s="14" customFormat="1" ht="12.75" customHeight="1">
      <c r="A11" s="127"/>
      <c r="B11" s="128"/>
      <c r="C11" s="132" t="s">
        <v>25</v>
      </c>
      <c r="D11" s="132" t="s">
        <v>26</v>
      </c>
      <c r="E11" s="128"/>
      <c r="F11" s="129"/>
      <c r="G11" s="130"/>
      <c r="H11" s="126">
        <v>543.8632947300067</v>
      </c>
      <c r="I11" s="126">
        <v>874.0408351420245</v>
      </c>
      <c r="J11" s="126">
        <v>664.669272216647</v>
      </c>
      <c r="K11" s="126">
        <v>10735</v>
      </c>
    </row>
    <row r="12" spans="1:11" s="14" customFormat="1" ht="12.75" customHeight="1">
      <c r="A12" s="127"/>
      <c r="B12" s="128"/>
      <c r="C12" s="132" t="s">
        <v>27</v>
      </c>
      <c r="D12" s="132" t="s">
        <v>28</v>
      </c>
      <c r="E12" s="128"/>
      <c r="F12" s="129"/>
      <c r="G12" s="130"/>
      <c r="H12" s="126">
        <v>25610.473360000007</v>
      </c>
      <c r="I12" s="126">
        <v>22081.545150000013</v>
      </c>
      <c r="J12" s="126">
        <v>21923.570453415974</v>
      </c>
      <c r="K12" s="126">
        <v>28040</v>
      </c>
    </row>
    <row r="13" spans="1:11" s="14" customFormat="1" ht="12.75" customHeight="1">
      <c r="A13" s="127"/>
      <c r="B13" s="128"/>
      <c r="C13" s="132" t="s">
        <v>29</v>
      </c>
      <c r="D13" s="132" t="s">
        <v>30</v>
      </c>
      <c r="E13" s="128"/>
      <c r="F13" s="129"/>
      <c r="G13" s="130"/>
      <c r="H13" s="126">
        <v>4148.848240875204</v>
      </c>
      <c r="I13" s="126">
        <v>4947.659183060095</v>
      </c>
      <c r="J13" s="126">
        <v>4358.681629427405</v>
      </c>
      <c r="K13" s="126">
        <v>5242</v>
      </c>
    </row>
    <row r="14" spans="1:11" s="14" customFormat="1" ht="12.75" customHeight="1">
      <c r="A14" s="127"/>
      <c r="B14" s="128"/>
      <c r="C14" s="128"/>
      <c r="D14" s="132" t="s">
        <v>31</v>
      </c>
      <c r="E14" s="128"/>
      <c r="F14" s="129"/>
      <c r="G14" s="130"/>
      <c r="H14" s="126"/>
      <c r="I14" s="126"/>
      <c r="J14" s="126"/>
      <c r="K14" s="126"/>
    </row>
    <row r="15" spans="1:11" s="14" customFormat="1" ht="12.75" customHeight="1">
      <c r="A15" s="127"/>
      <c r="B15" s="128"/>
      <c r="C15" s="132" t="s">
        <v>32</v>
      </c>
      <c r="D15" s="132" t="s">
        <v>33</v>
      </c>
      <c r="E15" s="128"/>
      <c r="F15" s="129"/>
      <c r="G15" s="130"/>
      <c r="H15" s="126">
        <v>368.751805462494</v>
      </c>
      <c r="I15" s="126">
        <v>381.5182739500089</v>
      </c>
      <c r="J15" s="126">
        <v>302.5958767805864</v>
      </c>
      <c r="K15" s="126">
        <v>1</v>
      </c>
    </row>
    <row r="16" spans="1:11" s="14" customFormat="1" ht="12.75" customHeight="1">
      <c r="A16" s="127"/>
      <c r="B16" s="128"/>
      <c r="C16" s="132" t="s">
        <v>34</v>
      </c>
      <c r="D16" s="132" t="s">
        <v>9</v>
      </c>
      <c r="E16" s="128"/>
      <c r="F16" s="129"/>
      <c r="G16" s="130"/>
      <c r="H16" s="126">
        <v>-0.0010000000594882303</v>
      </c>
      <c r="I16" s="126">
        <v>-0.000999999940511771</v>
      </c>
      <c r="J16" s="126">
        <v>0</v>
      </c>
      <c r="K16" s="126">
        <v>-0.0010000000594882303</v>
      </c>
    </row>
    <row r="17" spans="1:11" s="14" customFormat="1" ht="12.75" customHeight="1">
      <c r="A17" s="127"/>
      <c r="B17" s="128"/>
      <c r="C17" s="132" t="s">
        <v>35</v>
      </c>
      <c r="D17" s="132" t="s">
        <v>36</v>
      </c>
      <c r="E17" s="128"/>
      <c r="F17" s="129"/>
      <c r="G17" s="130"/>
      <c r="H17" s="126">
        <v>20883.111638878017</v>
      </c>
      <c r="I17" s="126">
        <v>19991.70365883001</v>
      </c>
      <c r="J17" s="126">
        <v>23851.347026620017</v>
      </c>
      <c r="K17" s="126">
        <v>24362</v>
      </c>
    </row>
    <row r="18" spans="1:11" s="15" customFormat="1" ht="12.75" customHeight="1">
      <c r="A18" s="127"/>
      <c r="B18" s="128"/>
      <c r="C18" s="132" t="s">
        <v>37</v>
      </c>
      <c r="D18" s="132" t="s">
        <v>12</v>
      </c>
      <c r="E18" s="128"/>
      <c r="F18" s="129"/>
      <c r="G18" s="130"/>
      <c r="H18" s="126">
        <v>5818.78851530303</v>
      </c>
      <c r="I18" s="126">
        <v>6022.575210201694</v>
      </c>
      <c r="J18" s="126">
        <v>5979.333488941836</v>
      </c>
      <c r="K18" s="126">
        <v>6058</v>
      </c>
    </row>
    <row r="19" spans="1:11" s="15" customFormat="1" ht="12.75" customHeight="1">
      <c r="A19" s="127"/>
      <c r="B19" s="128"/>
      <c r="C19" s="133" t="s">
        <v>38</v>
      </c>
      <c r="D19" s="132" t="s">
        <v>39</v>
      </c>
      <c r="E19" s="128"/>
      <c r="F19" s="129"/>
      <c r="G19" s="130"/>
      <c r="H19" s="126">
        <v>355233.12600000016</v>
      </c>
      <c r="I19" s="126">
        <v>367071.9950000002</v>
      </c>
      <c r="J19" s="126">
        <v>361074.07</v>
      </c>
      <c r="K19" s="126">
        <v>347168</v>
      </c>
    </row>
    <row r="20" spans="1:11" s="14" customFormat="1" ht="12.75" customHeight="1">
      <c r="A20" s="127"/>
      <c r="B20" s="128"/>
      <c r="C20" s="128"/>
      <c r="D20" s="128"/>
      <c r="E20" s="128"/>
      <c r="F20" s="129"/>
      <c r="G20" s="130"/>
      <c r="H20" s="134">
        <f>SUM(H11:H19)</f>
        <v>412606.96185524884</v>
      </c>
      <c r="I20" s="134">
        <v>421373.0363111841</v>
      </c>
      <c r="J20" s="134">
        <v>418156.2677474027</v>
      </c>
      <c r="K20" s="134">
        <f>SUM(K11:K19)</f>
        <v>421605.99899999995</v>
      </c>
    </row>
    <row r="21" spans="1:11" s="14" customFormat="1" ht="12.75" customHeight="1">
      <c r="A21" s="127"/>
      <c r="B21" s="122" t="s">
        <v>40</v>
      </c>
      <c r="C21" s="122" t="s">
        <v>13</v>
      </c>
      <c r="D21" s="123"/>
      <c r="E21" s="128"/>
      <c r="F21" s="135"/>
      <c r="G21" s="130"/>
      <c r="H21" s="136"/>
      <c r="I21" s="136"/>
      <c r="J21" s="136"/>
      <c r="K21" s="136"/>
    </row>
    <row r="22" spans="1:11" s="14" customFormat="1" ht="12.75" customHeight="1">
      <c r="A22" s="127"/>
      <c r="B22" s="128"/>
      <c r="C22" s="132" t="s">
        <v>25</v>
      </c>
      <c r="D22" s="132" t="s">
        <v>14</v>
      </c>
      <c r="E22" s="128"/>
      <c r="F22" s="129"/>
      <c r="G22" s="130"/>
      <c r="H22" s="126">
        <v>66639</v>
      </c>
      <c r="I22" s="126">
        <v>69908.6018022735</v>
      </c>
      <c r="J22" s="126">
        <v>65619.92000356084</v>
      </c>
      <c r="K22" s="126">
        <v>65573</v>
      </c>
    </row>
    <row r="23" spans="1:11" s="14" customFormat="1" ht="12.75" customHeight="1">
      <c r="A23" s="127"/>
      <c r="B23" s="128"/>
      <c r="C23" s="132" t="s">
        <v>27</v>
      </c>
      <c r="D23" s="132" t="s">
        <v>41</v>
      </c>
      <c r="E23" s="128"/>
      <c r="F23" s="129"/>
      <c r="G23" s="130"/>
      <c r="H23" s="126">
        <v>52753</v>
      </c>
      <c r="I23" s="126">
        <v>48696.17968395859</v>
      </c>
      <c r="J23" s="126">
        <v>53026.56243079534</v>
      </c>
      <c r="K23" s="126">
        <v>46650</v>
      </c>
    </row>
    <row r="24" spans="1:11" s="14" customFormat="1" ht="12.75" customHeight="1">
      <c r="A24" s="127"/>
      <c r="B24" s="128"/>
      <c r="C24" s="132" t="s">
        <v>29</v>
      </c>
      <c r="D24" s="132" t="s">
        <v>42</v>
      </c>
      <c r="E24" s="128"/>
      <c r="F24" s="129"/>
      <c r="G24" s="128"/>
      <c r="H24" s="126">
        <v>34271</v>
      </c>
      <c r="I24" s="126">
        <v>37586.78514461994</v>
      </c>
      <c r="J24" s="126">
        <v>36508.33956178996</v>
      </c>
      <c r="K24" s="126">
        <v>35612</v>
      </c>
    </row>
    <row r="25" spans="1:11" s="14" customFormat="1" ht="12.75" customHeight="1">
      <c r="A25" s="127"/>
      <c r="B25" s="128"/>
      <c r="C25" s="132" t="s">
        <v>32</v>
      </c>
      <c r="D25" s="132" t="s">
        <v>43</v>
      </c>
      <c r="E25" s="128"/>
      <c r="F25" s="129"/>
      <c r="G25" s="128"/>
      <c r="H25" s="126">
        <v>6017</v>
      </c>
      <c r="I25" s="126">
        <v>6729.488084476724</v>
      </c>
      <c r="J25" s="126">
        <v>6635.048957639201</v>
      </c>
      <c r="K25" s="126">
        <v>6040</v>
      </c>
    </row>
    <row r="26" spans="1:11" s="14" customFormat="1" ht="12.75" customHeight="1">
      <c r="A26" s="127"/>
      <c r="B26" s="128"/>
      <c r="C26" s="132" t="s">
        <v>34</v>
      </c>
      <c r="D26" s="132" t="s">
        <v>36</v>
      </c>
      <c r="E26" s="128"/>
      <c r="F26" s="129"/>
      <c r="G26" s="130"/>
      <c r="H26" s="126">
        <v>11732</v>
      </c>
      <c r="I26" s="126">
        <v>19319.82647808001</v>
      </c>
      <c r="J26" s="126">
        <v>13766.164942250009</v>
      </c>
      <c r="K26" s="126">
        <v>7367</v>
      </c>
    </row>
    <row r="27" spans="1:11" s="14" customFormat="1" ht="12.75" customHeight="1">
      <c r="A27" s="127"/>
      <c r="B27" s="128"/>
      <c r="C27" s="128"/>
      <c r="D27" s="128"/>
      <c r="E27" s="128"/>
      <c r="F27" s="129"/>
      <c r="G27" s="130"/>
      <c r="H27" s="134">
        <f>SUM(H22:H26)</f>
        <v>171412</v>
      </c>
      <c r="I27" s="134">
        <v>182240.88119340877</v>
      </c>
      <c r="J27" s="134">
        <v>175556.03589603535</v>
      </c>
      <c r="K27" s="134">
        <f>SUM(K22:K26)</f>
        <v>161242</v>
      </c>
    </row>
    <row r="28" spans="1:11" s="14" customFormat="1" ht="12.75" customHeight="1">
      <c r="A28" s="137"/>
      <c r="B28" s="122" t="s">
        <v>44</v>
      </c>
      <c r="C28" s="122" t="s">
        <v>45</v>
      </c>
      <c r="D28" s="123"/>
      <c r="E28" s="128"/>
      <c r="F28" s="129"/>
      <c r="G28" s="130"/>
      <c r="H28" s="136"/>
      <c r="I28" s="136"/>
      <c r="J28" s="136"/>
      <c r="K28" s="136"/>
    </row>
    <row r="29" spans="1:11" s="14" customFormat="1" ht="12.75" customHeight="1">
      <c r="A29" s="127"/>
      <c r="B29" s="128"/>
      <c r="C29" s="132" t="s">
        <v>25</v>
      </c>
      <c r="D29" s="132" t="s">
        <v>46</v>
      </c>
      <c r="E29" s="128"/>
      <c r="F29" s="129"/>
      <c r="G29" s="128"/>
      <c r="H29" s="136"/>
      <c r="I29" s="136"/>
      <c r="J29" s="136"/>
      <c r="K29" s="136"/>
    </row>
    <row r="30" spans="1:11" s="14" customFormat="1" ht="12.75" customHeight="1">
      <c r="A30" s="127"/>
      <c r="B30" s="128"/>
      <c r="C30" s="128"/>
      <c r="D30" s="132" t="s">
        <v>47</v>
      </c>
      <c r="E30" s="128"/>
      <c r="F30" s="129"/>
      <c r="G30" s="130"/>
      <c r="H30" s="126">
        <v>0.0009999999999974994</v>
      </c>
      <c r="I30" s="126">
        <v>30</v>
      </c>
      <c r="J30" s="126">
        <v>30</v>
      </c>
      <c r="K30" s="126">
        <v>2511</v>
      </c>
    </row>
    <row r="31" spans="1:11" s="14" customFormat="1" ht="12.75" customHeight="1">
      <c r="A31" s="127"/>
      <c r="B31" s="128"/>
      <c r="C31" s="128"/>
      <c r="D31" s="132" t="s">
        <v>48</v>
      </c>
      <c r="E31" s="128"/>
      <c r="F31" s="129"/>
      <c r="G31" s="130"/>
      <c r="H31" s="126">
        <v>1262.8657661193315</v>
      </c>
      <c r="I31" s="126">
        <v>1217</v>
      </c>
      <c r="J31" s="126">
        <v>1217</v>
      </c>
      <c r="K31" s="126">
        <f>1229+629</f>
        <v>1858</v>
      </c>
    </row>
    <row r="32" spans="1:11" s="14" customFormat="1" ht="12.75" customHeight="1">
      <c r="A32" s="127"/>
      <c r="B32" s="128"/>
      <c r="C32" s="128"/>
      <c r="D32" s="132" t="s">
        <v>49</v>
      </c>
      <c r="E32" s="128"/>
      <c r="F32" s="129"/>
      <c r="G32" s="130"/>
      <c r="H32" s="126">
        <v>117.38195000000013</v>
      </c>
      <c r="I32" s="126">
        <v>112</v>
      </c>
      <c r="J32" s="126">
        <v>112</v>
      </c>
      <c r="K32" s="126">
        <v>1193</v>
      </c>
    </row>
    <row r="33" spans="1:11" s="14" customFormat="1" ht="12.75" customHeight="1">
      <c r="A33" s="127"/>
      <c r="B33" s="128"/>
      <c r="C33" s="128"/>
      <c r="D33" s="128"/>
      <c r="E33" s="128"/>
      <c r="F33" s="138" t="s">
        <v>2</v>
      </c>
      <c r="G33" s="130"/>
      <c r="H33" s="136"/>
      <c r="I33" s="136"/>
      <c r="J33" s="136"/>
      <c r="K33" s="136"/>
    </row>
    <row r="34" spans="1:11" s="14" customFormat="1" ht="12.75" customHeight="1">
      <c r="A34" s="127"/>
      <c r="B34" s="128"/>
      <c r="C34" s="132" t="s">
        <v>27</v>
      </c>
      <c r="D34" s="132" t="s">
        <v>50</v>
      </c>
      <c r="E34" s="128"/>
      <c r="F34" s="139" t="s">
        <v>240</v>
      </c>
      <c r="G34" s="139" t="s">
        <v>241</v>
      </c>
      <c r="H34" s="136"/>
      <c r="I34" s="136"/>
      <c r="J34" s="136"/>
      <c r="K34" s="136"/>
    </row>
    <row r="35" spans="1:11" s="14" customFormat="1" ht="12.75" customHeight="1">
      <c r="A35" s="127"/>
      <c r="B35" s="128"/>
      <c r="C35" s="128"/>
      <c r="D35" s="132" t="s">
        <v>51</v>
      </c>
      <c r="E35" s="128"/>
      <c r="F35" s="126">
        <v>0</v>
      </c>
      <c r="G35" s="126"/>
      <c r="H35" s="126">
        <v>0</v>
      </c>
      <c r="I35" s="126">
        <v>15448.896000000008</v>
      </c>
      <c r="J35" s="126">
        <v>15448.896000000008</v>
      </c>
      <c r="K35" s="126">
        <v>13057</v>
      </c>
    </row>
    <row r="36" spans="1:11" s="14" customFormat="1" ht="12.75" customHeight="1">
      <c r="A36" s="127"/>
      <c r="B36" s="128"/>
      <c r="C36" s="132" t="s">
        <v>2</v>
      </c>
      <c r="D36" s="132" t="s">
        <v>52</v>
      </c>
      <c r="E36" s="128"/>
      <c r="F36" s="126">
        <v>6459.153000000004</v>
      </c>
      <c r="G36" s="126">
        <v>3702.18</v>
      </c>
      <c r="H36" s="126">
        <v>10161.333000000008</v>
      </c>
      <c r="I36" s="126"/>
      <c r="J36" s="126"/>
      <c r="K36" s="126">
        <v>0</v>
      </c>
    </row>
    <row r="37" spans="1:11" s="14" customFormat="1" ht="12.75" customHeight="1">
      <c r="A37" s="127"/>
      <c r="B37" s="128"/>
      <c r="C37" s="128"/>
      <c r="D37" s="132" t="s">
        <v>53</v>
      </c>
      <c r="E37" s="128"/>
      <c r="F37" s="140"/>
      <c r="G37" s="140"/>
      <c r="H37" s="126"/>
      <c r="I37" s="126"/>
      <c r="J37" s="126"/>
      <c r="K37" s="126">
        <v>297</v>
      </c>
    </row>
    <row r="38" spans="1:11" s="14" customFormat="1" ht="12.75" customHeight="1">
      <c r="A38" s="127"/>
      <c r="B38" s="128"/>
      <c r="C38" s="128"/>
      <c r="D38" s="132" t="s">
        <v>54</v>
      </c>
      <c r="E38" s="128"/>
      <c r="F38" s="126">
        <v>2412.6348500900017</v>
      </c>
      <c r="G38" s="126">
        <v>521.2326899999994</v>
      </c>
      <c r="H38" s="126">
        <v>2933.8652500900025</v>
      </c>
      <c r="I38" s="126">
        <v>2658.3186000000014</v>
      </c>
      <c r="J38" s="126">
        <v>2442.3707300000033</v>
      </c>
      <c r="K38" s="126">
        <f>1608+65</f>
        <v>1673</v>
      </c>
    </row>
    <row r="39" spans="1:11" s="14" customFormat="1" ht="12.75" customHeight="1">
      <c r="A39" s="127"/>
      <c r="B39" s="128"/>
      <c r="C39" s="128"/>
      <c r="D39" s="128"/>
      <c r="E39" s="128"/>
      <c r="F39" s="141">
        <v>8871.787850090006</v>
      </c>
      <c r="G39" s="141">
        <v>4223.412690000001</v>
      </c>
      <c r="H39" s="136"/>
      <c r="I39" s="136"/>
      <c r="J39" s="136"/>
      <c r="K39" s="136"/>
    </row>
    <row r="40" spans="1:11" s="14" customFormat="1" ht="12.75" customHeight="1">
      <c r="A40" s="127"/>
      <c r="B40" s="128"/>
      <c r="C40" s="132" t="s">
        <v>29</v>
      </c>
      <c r="D40" s="132" t="s">
        <v>55</v>
      </c>
      <c r="E40" s="128"/>
      <c r="F40" s="129"/>
      <c r="G40" s="130"/>
      <c r="H40" s="126">
        <v>0</v>
      </c>
      <c r="I40" s="126">
        <v>0</v>
      </c>
      <c r="J40" s="126">
        <v>0</v>
      </c>
      <c r="K40" s="126">
        <v>0</v>
      </c>
    </row>
    <row r="41" spans="1:11" s="14" customFormat="1" ht="12.75" customHeight="1">
      <c r="A41" s="127"/>
      <c r="B41" s="128"/>
      <c r="C41" s="132" t="s">
        <v>32</v>
      </c>
      <c r="D41" s="132" t="s">
        <v>56</v>
      </c>
      <c r="E41" s="128"/>
      <c r="F41" s="129"/>
      <c r="G41" s="130"/>
      <c r="H41" s="136"/>
      <c r="I41" s="136"/>
      <c r="J41" s="136"/>
      <c r="K41" s="136"/>
    </row>
    <row r="42" spans="1:11" s="14" customFormat="1" ht="12.75" customHeight="1">
      <c r="A42" s="127"/>
      <c r="B42" s="128"/>
      <c r="C42" s="128"/>
      <c r="D42" s="128"/>
      <c r="E42" s="128"/>
      <c r="F42" s="129"/>
      <c r="G42" s="130"/>
      <c r="H42" s="134">
        <f>SUM(H30:H41)</f>
        <v>14475.446966209342</v>
      </c>
      <c r="I42" s="134">
        <v>19466.21460000001</v>
      </c>
      <c r="J42" s="134">
        <v>19250.26673000001</v>
      </c>
      <c r="K42" s="134">
        <f>SUM(K30:K41)</f>
        <v>20589</v>
      </c>
    </row>
    <row r="43" spans="1:11" s="14" customFormat="1" ht="12.75" customHeight="1">
      <c r="A43" s="142"/>
      <c r="B43" s="143" t="s">
        <v>57</v>
      </c>
      <c r="C43" s="144"/>
      <c r="D43" s="144"/>
      <c r="E43" s="145"/>
      <c r="F43" s="146"/>
      <c r="G43" s="146"/>
      <c r="H43" s="134">
        <f>+H42+H27+H20</f>
        <v>598494.4088214582</v>
      </c>
      <c r="I43" s="134">
        <v>623080.132104593</v>
      </c>
      <c r="J43" s="134">
        <v>612962.5703734381</v>
      </c>
      <c r="K43" s="134">
        <f>+K42+K27+K20</f>
        <v>603436.999</v>
      </c>
    </row>
    <row r="44" spans="1:11" s="14" customFormat="1" ht="25.5">
      <c r="A44" s="147"/>
      <c r="B44" s="148" t="s">
        <v>20</v>
      </c>
      <c r="C44" s="148"/>
      <c r="D44" s="148"/>
      <c r="E44" s="148"/>
      <c r="F44" s="113"/>
      <c r="G44" s="113"/>
      <c r="H44" s="114" t="s">
        <v>239</v>
      </c>
      <c r="I44" s="114" t="s">
        <v>257</v>
      </c>
      <c r="J44" s="115" t="s">
        <v>244</v>
      </c>
      <c r="K44" s="116" t="s">
        <v>254</v>
      </c>
    </row>
    <row r="45" spans="1:11" ht="12.75" customHeight="1">
      <c r="A45" s="127"/>
      <c r="B45" s="135"/>
      <c r="C45" s="135"/>
      <c r="D45" s="135"/>
      <c r="E45" s="135"/>
      <c r="F45" s="129"/>
      <c r="G45" s="129"/>
      <c r="H45" s="149"/>
      <c r="I45" s="150"/>
      <c r="J45" s="149"/>
      <c r="K45" s="151"/>
    </row>
    <row r="46" spans="1:11" ht="12.75" customHeight="1">
      <c r="A46" s="121" t="s">
        <v>58</v>
      </c>
      <c r="B46" s="122" t="s">
        <v>59</v>
      </c>
      <c r="C46" s="123"/>
      <c r="D46" s="123"/>
      <c r="E46" s="123"/>
      <c r="F46" s="124"/>
      <c r="G46" s="125"/>
      <c r="H46" s="149"/>
      <c r="I46" s="136"/>
      <c r="J46" s="149"/>
      <c r="K46" s="151"/>
    </row>
    <row r="47" spans="1:11" ht="12.75" customHeight="1">
      <c r="A47" s="137"/>
      <c r="B47" s="123"/>
      <c r="C47" s="123"/>
      <c r="D47" s="123"/>
      <c r="E47" s="123"/>
      <c r="F47" s="124"/>
      <c r="G47" s="125"/>
      <c r="H47" s="136"/>
      <c r="I47" s="136"/>
      <c r="J47" s="136"/>
      <c r="K47" s="136"/>
    </row>
    <row r="48" spans="1:11" ht="12.75" customHeight="1">
      <c r="A48" s="137"/>
      <c r="B48" s="122" t="s">
        <v>24</v>
      </c>
      <c r="C48" s="122" t="s">
        <v>60</v>
      </c>
      <c r="D48" s="123"/>
      <c r="E48" s="128"/>
      <c r="F48" s="129"/>
      <c r="G48" s="130"/>
      <c r="H48" s="136"/>
      <c r="I48" s="136"/>
      <c r="J48" s="136"/>
      <c r="K48" s="136"/>
    </row>
    <row r="49" spans="1:11" ht="12.75" customHeight="1">
      <c r="A49" s="127"/>
      <c r="B49" s="128"/>
      <c r="C49" s="132" t="s">
        <v>61</v>
      </c>
      <c r="D49" s="128"/>
      <c r="E49" s="128"/>
      <c r="F49" s="129"/>
      <c r="G49" s="130"/>
      <c r="H49" s="126">
        <v>57324.69384640004</v>
      </c>
      <c r="I49" s="126">
        <v>38732.056569840024</v>
      </c>
      <c r="J49" s="126">
        <v>50527.04147122003</v>
      </c>
      <c r="K49" s="126">
        <v>45539</v>
      </c>
    </row>
    <row r="50" spans="1:11" ht="12.75" customHeight="1">
      <c r="A50" s="137"/>
      <c r="B50" s="123"/>
      <c r="C50" s="132" t="s">
        <v>62</v>
      </c>
      <c r="D50" s="123"/>
      <c r="E50" s="128"/>
      <c r="F50" s="129"/>
      <c r="G50" s="130"/>
      <c r="H50" s="126">
        <v>14788.913311350007</v>
      </c>
      <c r="I50" s="126">
        <v>13110.798968155508</v>
      </c>
      <c r="J50" s="126">
        <v>21946.639326430017</v>
      </c>
      <c r="K50" s="126">
        <v>18978</v>
      </c>
    </row>
    <row r="51" spans="1:11" ht="12.75" customHeight="1">
      <c r="A51" s="127"/>
      <c r="B51" s="128"/>
      <c r="C51" s="132" t="s">
        <v>63</v>
      </c>
      <c r="D51" s="152"/>
      <c r="E51" s="128"/>
      <c r="F51" s="129"/>
      <c r="G51" s="130"/>
      <c r="H51" s="126"/>
      <c r="I51" s="126"/>
      <c r="J51" s="126"/>
      <c r="K51" s="126"/>
    </row>
    <row r="52" spans="1:11" ht="12.75" customHeight="1">
      <c r="A52" s="127"/>
      <c r="B52" s="128"/>
      <c r="C52" s="132" t="s">
        <v>64</v>
      </c>
      <c r="D52" s="128"/>
      <c r="E52" s="128"/>
      <c r="F52" s="129"/>
      <c r="G52" s="130"/>
      <c r="H52" s="126">
        <v>76665</v>
      </c>
      <c r="I52" s="126">
        <v>79964.34824660108</v>
      </c>
      <c r="J52" s="126">
        <v>85453.46720251637</v>
      </c>
      <c r="K52" s="126">
        <v>77515</v>
      </c>
    </row>
    <row r="53" spans="1:11" ht="12.75" customHeight="1">
      <c r="A53" s="127"/>
      <c r="B53" s="128"/>
      <c r="C53" s="132" t="s">
        <v>65</v>
      </c>
      <c r="D53" s="128"/>
      <c r="E53" s="128"/>
      <c r="F53" s="129"/>
      <c r="G53" s="130"/>
      <c r="H53" s="126">
        <v>89</v>
      </c>
      <c r="I53" s="126">
        <v>214.75543000000005</v>
      </c>
      <c r="J53" s="126">
        <v>200.4332300000001</v>
      </c>
      <c r="K53" s="126">
        <v>440</v>
      </c>
    </row>
    <row r="54" spans="1:11" ht="12.75" customHeight="1">
      <c r="A54" s="127"/>
      <c r="B54" s="128"/>
      <c r="C54" s="128"/>
      <c r="D54" s="128"/>
      <c r="E54" s="128"/>
      <c r="F54" s="129"/>
      <c r="G54" s="130"/>
      <c r="H54" s="134">
        <f>SUM(H49:H53)</f>
        <v>148867.60715775006</v>
      </c>
      <c r="I54" s="134">
        <v>132021.9592145966</v>
      </c>
      <c r="J54" s="134">
        <v>158127.5812301664</v>
      </c>
      <c r="K54" s="134">
        <f>SUM(K49:K53)</f>
        <v>142472</v>
      </c>
    </row>
    <row r="55" spans="1:11" ht="12.75" customHeight="1">
      <c r="A55" s="127"/>
      <c r="B55" s="122" t="s">
        <v>40</v>
      </c>
      <c r="C55" s="122" t="s">
        <v>50</v>
      </c>
      <c r="D55" s="128"/>
      <c r="E55" s="128"/>
      <c r="F55" s="153" t="s">
        <v>242</v>
      </c>
      <c r="G55" s="153" t="s">
        <v>241</v>
      </c>
      <c r="H55" s="136"/>
      <c r="I55" s="136"/>
      <c r="J55" s="136"/>
      <c r="K55" s="136"/>
    </row>
    <row r="56" spans="1:11" ht="12.75" customHeight="1">
      <c r="A56" s="127"/>
      <c r="B56" s="128"/>
      <c r="C56" s="132" t="s">
        <v>66</v>
      </c>
      <c r="D56" s="128"/>
      <c r="E56" s="128"/>
      <c r="F56" s="126">
        <v>161095</v>
      </c>
      <c r="G56" s="126">
        <v>690</v>
      </c>
      <c r="H56" s="126">
        <v>161785</v>
      </c>
      <c r="I56" s="126">
        <v>75892.41111805955</v>
      </c>
      <c r="J56" s="126">
        <v>130557.66008919645</v>
      </c>
      <c r="K56" s="126">
        <v>141763</v>
      </c>
    </row>
    <row r="57" spans="1:11" ht="12.75" customHeight="1">
      <c r="A57" s="127"/>
      <c r="B57" s="128"/>
      <c r="C57" s="132" t="s">
        <v>67</v>
      </c>
      <c r="D57" s="128"/>
      <c r="E57" s="128"/>
      <c r="F57" s="126">
        <v>358.70100000000025</v>
      </c>
      <c r="G57" s="126">
        <v>0</v>
      </c>
      <c r="H57" s="126">
        <v>359</v>
      </c>
      <c r="I57" s="126">
        <v>5014.649000000004</v>
      </c>
      <c r="J57" s="126">
        <v>3092.4150000000022</v>
      </c>
      <c r="K57" s="126">
        <f>7473+6288</f>
        <v>13761</v>
      </c>
    </row>
    <row r="58" spans="1:11" ht="12.75" customHeight="1">
      <c r="A58" s="127"/>
      <c r="B58" s="128"/>
      <c r="C58" s="132" t="s">
        <v>68</v>
      </c>
      <c r="D58" s="128"/>
      <c r="E58" s="128"/>
      <c r="F58" s="126">
        <v>550.6970000000005</v>
      </c>
      <c r="G58" s="126">
        <v>0</v>
      </c>
      <c r="H58" s="126">
        <v>551</v>
      </c>
      <c r="I58" s="126">
        <v>506.5180000000005</v>
      </c>
      <c r="J58" s="126">
        <v>502.02800000000025</v>
      </c>
      <c r="K58" s="126">
        <v>630</v>
      </c>
    </row>
    <row r="59" spans="1:11" ht="12.75" customHeight="1">
      <c r="A59" s="127"/>
      <c r="B59" s="128"/>
      <c r="C59" s="132" t="s">
        <v>69</v>
      </c>
      <c r="D59" s="128"/>
      <c r="E59" s="128"/>
      <c r="F59" s="126">
        <v>0</v>
      </c>
      <c r="G59" s="126">
        <v>0</v>
      </c>
      <c r="H59" s="126">
        <v>0</v>
      </c>
      <c r="I59" s="126">
        <v>0</v>
      </c>
      <c r="J59" s="126">
        <v>0</v>
      </c>
      <c r="K59" s="126">
        <v>3920</v>
      </c>
    </row>
    <row r="60" spans="1:11" ht="12.75" customHeight="1">
      <c r="A60" s="127"/>
      <c r="B60" s="128"/>
      <c r="C60" s="132" t="s">
        <v>70</v>
      </c>
      <c r="D60" s="152"/>
      <c r="E60" s="128"/>
      <c r="F60" s="126">
        <v>25119.937537320013</v>
      </c>
      <c r="G60" s="154">
        <v>32975.61137210002</v>
      </c>
      <c r="H60" s="126">
        <v>58096</v>
      </c>
      <c r="I60" s="126">
        <v>58151.24104299167</v>
      </c>
      <c r="J60" s="126">
        <v>61088.52534558145</v>
      </c>
      <c r="K60" s="126">
        <v>54566</v>
      </c>
    </row>
    <row r="61" spans="1:11" ht="12.75" customHeight="1">
      <c r="A61" s="127"/>
      <c r="B61" s="128"/>
      <c r="C61" s="132"/>
      <c r="D61" s="152"/>
      <c r="E61" s="128"/>
      <c r="F61" s="155">
        <f>SUM(F56:F60)</f>
        <v>187124.33553732003</v>
      </c>
      <c r="G61" s="155">
        <f>SUM(G56:G60)</f>
        <v>33665.61137210002</v>
      </c>
      <c r="H61" s="156"/>
      <c r="I61" s="156"/>
      <c r="J61" s="156"/>
      <c r="K61" s="156"/>
    </row>
    <row r="62" spans="1:11" ht="12.75" customHeight="1">
      <c r="A62" s="127"/>
      <c r="B62" s="128"/>
      <c r="C62" s="128"/>
      <c r="D62" s="128"/>
      <c r="E62" s="128"/>
      <c r="F62" s="157"/>
      <c r="G62" s="158"/>
      <c r="H62" s="159">
        <f>SUM(H56:H61)</f>
        <v>220791</v>
      </c>
      <c r="I62" s="159">
        <v>139564.81916105121</v>
      </c>
      <c r="J62" s="159">
        <v>195240.6284347779</v>
      </c>
      <c r="K62" s="159">
        <f>SUM(K56:K61)</f>
        <v>214640</v>
      </c>
    </row>
    <row r="63" spans="1:11" ht="12.75" customHeight="1">
      <c r="A63" s="127"/>
      <c r="B63" s="122" t="s">
        <v>44</v>
      </c>
      <c r="C63" s="160" t="s">
        <v>71</v>
      </c>
      <c r="D63" s="123"/>
      <c r="E63" s="128"/>
      <c r="F63" s="157"/>
      <c r="G63" s="158"/>
      <c r="H63" s="136"/>
      <c r="I63" s="136"/>
      <c r="J63" s="136"/>
      <c r="K63" s="136"/>
    </row>
    <row r="64" spans="1:11" ht="12.75" customHeight="1">
      <c r="A64" s="127"/>
      <c r="B64" s="122"/>
      <c r="C64" s="160" t="s">
        <v>72</v>
      </c>
      <c r="D64" s="123"/>
      <c r="E64" s="128"/>
      <c r="F64" s="157"/>
      <c r="G64" s="161"/>
      <c r="H64" s="136"/>
      <c r="I64" s="136"/>
      <c r="J64" s="136"/>
      <c r="K64" s="136"/>
    </row>
    <row r="65" spans="1:11" ht="12.75" customHeight="1">
      <c r="A65" s="127"/>
      <c r="B65" s="128"/>
      <c r="C65" s="132" t="s">
        <v>73</v>
      </c>
      <c r="D65" s="128"/>
      <c r="E65" s="128"/>
      <c r="F65" s="129"/>
      <c r="G65" s="130"/>
      <c r="H65" s="126">
        <v>0</v>
      </c>
      <c r="I65" s="126">
        <v>0</v>
      </c>
      <c r="J65" s="126">
        <v>0</v>
      </c>
      <c r="K65" s="126">
        <v>0</v>
      </c>
    </row>
    <row r="66" spans="1:11" ht="12.75" customHeight="1">
      <c r="A66" s="127"/>
      <c r="B66" s="128"/>
      <c r="C66" s="132" t="s">
        <v>74</v>
      </c>
      <c r="D66" s="128"/>
      <c r="E66" s="128"/>
      <c r="F66" s="129"/>
      <c r="G66" s="130"/>
      <c r="H66" s="126">
        <v>0</v>
      </c>
      <c r="I66" s="126">
        <v>0</v>
      </c>
      <c r="J66" s="126">
        <v>0</v>
      </c>
      <c r="K66" s="126">
        <v>0</v>
      </c>
    </row>
    <row r="67" spans="1:11" ht="12.75" customHeight="1">
      <c r="A67" s="127"/>
      <c r="B67" s="128"/>
      <c r="C67" s="132" t="s">
        <v>75</v>
      </c>
      <c r="D67" s="128"/>
      <c r="E67" s="128"/>
      <c r="F67" s="129"/>
      <c r="G67" s="130"/>
      <c r="H67" s="126">
        <v>0</v>
      </c>
      <c r="I67" s="126">
        <v>0</v>
      </c>
      <c r="J67" s="126">
        <v>0</v>
      </c>
      <c r="K67" s="126">
        <v>0</v>
      </c>
    </row>
    <row r="68" spans="1:11" ht="12.75" customHeight="1">
      <c r="A68" s="127"/>
      <c r="B68" s="128"/>
      <c r="C68" s="132" t="s">
        <v>76</v>
      </c>
      <c r="D68" s="128"/>
      <c r="E68" s="152"/>
      <c r="F68" s="129"/>
      <c r="G68" s="130"/>
      <c r="H68" s="126">
        <v>0</v>
      </c>
      <c r="I68" s="126">
        <v>0</v>
      </c>
      <c r="J68" s="126">
        <v>0</v>
      </c>
      <c r="K68" s="126">
        <v>0</v>
      </c>
    </row>
    <row r="69" spans="1:11" ht="12.75" customHeight="1">
      <c r="A69" s="127"/>
      <c r="B69" s="128"/>
      <c r="C69" s="132" t="s">
        <v>77</v>
      </c>
      <c r="D69" s="128"/>
      <c r="E69" s="152"/>
      <c r="F69" s="129"/>
      <c r="G69" s="130"/>
      <c r="H69" s="126">
        <v>0</v>
      </c>
      <c r="I69" s="126">
        <v>0</v>
      </c>
      <c r="J69" s="126">
        <v>0</v>
      </c>
      <c r="K69" s="126">
        <v>0</v>
      </c>
    </row>
    <row r="70" spans="1:11" ht="12.75" customHeight="1">
      <c r="A70" s="127"/>
      <c r="B70" s="128"/>
      <c r="C70" s="132" t="s">
        <v>35</v>
      </c>
      <c r="D70" s="128" t="s">
        <v>50</v>
      </c>
      <c r="E70" s="152"/>
      <c r="F70" s="129"/>
      <c r="G70" s="130"/>
      <c r="H70" s="136"/>
      <c r="I70" s="136"/>
      <c r="J70" s="136"/>
      <c r="K70" s="136"/>
    </row>
    <row r="71" spans="1:11" ht="12.75" customHeight="1">
      <c r="A71" s="127"/>
      <c r="B71" s="128"/>
      <c r="C71" s="132"/>
      <c r="D71" s="162" t="s">
        <v>78</v>
      </c>
      <c r="E71" s="152"/>
      <c r="F71" s="129"/>
      <c r="G71" s="130"/>
      <c r="H71" s="126">
        <v>0</v>
      </c>
      <c r="I71" s="126">
        <v>0</v>
      </c>
      <c r="J71" s="126">
        <v>0</v>
      </c>
      <c r="K71" s="126">
        <v>4339</v>
      </c>
    </row>
    <row r="72" spans="1:11" ht="12.75" customHeight="1">
      <c r="A72" s="127"/>
      <c r="B72" s="128"/>
      <c r="C72" s="132"/>
      <c r="D72" s="162" t="s">
        <v>79</v>
      </c>
      <c r="E72" s="152"/>
      <c r="F72" s="129"/>
      <c r="G72" s="130"/>
      <c r="H72" s="126">
        <v>192</v>
      </c>
      <c r="I72" s="126">
        <v>191.5640000000001</v>
      </c>
      <c r="J72" s="126">
        <v>191.5640000000001</v>
      </c>
      <c r="K72" s="126">
        <v>248</v>
      </c>
    </row>
    <row r="73" spans="1:11" ht="12.75" customHeight="1">
      <c r="A73" s="127"/>
      <c r="B73" s="128"/>
      <c r="C73" s="132"/>
      <c r="D73" s="162" t="s">
        <v>243</v>
      </c>
      <c r="E73" s="152"/>
      <c r="F73" s="129"/>
      <c r="G73" s="130"/>
      <c r="H73" s="126">
        <v>0</v>
      </c>
      <c r="I73" s="126">
        <v>0</v>
      </c>
      <c r="J73" s="163">
        <v>0</v>
      </c>
      <c r="K73" s="126">
        <v>48268</v>
      </c>
    </row>
    <row r="74" spans="1:11" ht="12.75" customHeight="1">
      <c r="A74" s="127"/>
      <c r="B74" s="128"/>
      <c r="C74" s="132"/>
      <c r="D74" s="162" t="s">
        <v>80</v>
      </c>
      <c r="E74" s="152"/>
      <c r="F74" s="129"/>
      <c r="G74" s="130"/>
      <c r="H74" s="126">
        <v>9314</v>
      </c>
      <c r="I74" s="126">
        <v>9338.121646067126</v>
      </c>
      <c r="J74" s="126">
        <v>9315.873504458606</v>
      </c>
      <c r="K74" s="126">
        <f>6141+5</f>
        <v>6146</v>
      </c>
    </row>
    <row r="75" spans="1:11" ht="12.75" customHeight="1">
      <c r="A75" s="127"/>
      <c r="B75" s="128"/>
      <c r="C75" s="152"/>
      <c r="D75" s="152"/>
      <c r="E75" s="128"/>
      <c r="F75" s="129"/>
      <c r="G75" s="130"/>
      <c r="H75" s="134">
        <f>SUM(H65:H74)</f>
        <v>9506</v>
      </c>
      <c r="I75" s="134">
        <v>9529.685646067126</v>
      </c>
      <c r="J75" s="134">
        <v>9507.437504458607</v>
      </c>
      <c r="K75" s="134">
        <f>SUM(K65:K74)</f>
        <v>59001</v>
      </c>
    </row>
    <row r="76" spans="1:11" ht="12.75" customHeight="1">
      <c r="A76" s="127"/>
      <c r="B76" s="122" t="s">
        <v>81</v>
      </c>
      <c r="C76" s="122" t="s">
        <v>82</v>
      </c>
      <c r="D76" s="123"/>
      <c r="E76" s="128"/>
      <c r="F76" s="129"/>
      <c r="G76" s="130"/>
      <c r="H76" s="136"/>
      <c r="I76" s="136"/>
      <c r="J76" s="136"/>
      <c r="K76" s="136"/>
    </row>
    <row r="77" spans="1:11" ht="12.75" customHeight="1">
      <c r="A77" s="127"/>
      <c r="B77" s="128"/>
      <c r="C77" s="132" t="s">
        <v>83</v>
      </c>
      <c r="D77" s="128"/>
      <c r="E77" s="128"/>
      <c r="F77" s="129"/>
      <c r="G77" s="130"/>
      <c r="H77" s="126">
        <v>24525</v>
      </c>
      <c r="I77" s="126">
        <v>12359.222519588404</v>
      </c>
      <c r="J77" s="126">
        <v>12902.512063432105</v>
      </c>
      <c r="K77" s="126">
        <v>65038</v>
      </c>
    </row>
    <row r="78" spans="1:11" ht="12.75" customHeight="1">
      <c r="A78" s="127"/>
      <c r="B78" s="128"/>
      <c r="C78" s="132" t="s">
        <v>84</v>
      </c>
      <c r="D78" s="128"/>
      <c r="E78" s="128"/>
      <c r="F78" s="129"/>
      <c r="G78" s="130"/>
      <c r="H78" s="126">
        <v>0</v>
      </c>
      <c r="I78" s="126">
        <v>0</v>
      </c>
      <c r="J78" s="126">
        <v>0</v>
      </c>
      <c r="K78" s="126">
        <v>0</v>
      </c>
    </row>
    <row r="79" spans="1:11" ht="12.75" customHeight="1">
      <c r="A79" s="127"/>
      <c r="B79" s="128"/>
      <c r="C79" s="132" t="s">
        <v>85</v>
      </c>
      <c r="D79" s="128"/>
      <c r="E79" s="128"/>
      <c r="F79" s="129"/>
      <c r="G79" s="130"/>
      <c r="H79" s="126">
        <v>65</v>
      </c>
      <c r="I79" s="126">
        <v>47.51239283458205</v>
      </c>
      <c r="J79" s="126">
        <v>43.36504608863796</v>
      </c>
      <c r="K79" s="126">
        <v>516</v>
      </c>
    </row>
    <row r="80" spans="1:11" ht="12.75" customHeight="1">
      <c r="A80" s="127"/>
      <c r="B80" s="128"/>
      <c r="C80" s="128"/>
      <c r="D80" s="128"/>
      <c r="E80" s="128"/>
      <c r="F80" s="129"/>
      <c r="G80" s="130"/>
      <c r="H80" s="134">
        <f>SUM(H77:H79)</f>
        <v>24590</v>
      </c>
      <c r="I80" s="134">
        <v>12406.734912422986</v>
      </c>
      <c r="J80" s="134">
        <v>12945.877109520743</v>
      </c>
      <c r="K80" s="134">
        <f>SUM(K77:K79)</f>
        <v>65554</v>
      </c>
    </row>
    <row r="81" spans="1:11" ht="12.75" customHeight="1">
      <c r="A81" s="127"/>
      <c r="B81" s="122" t="s">
        <v>86</v>
      </c>
      <c r="C81" s="128"/>
      <c r="D81" s="128"/>
      <c r="E81" s="128"/>
      <c r="F81" s="129"/>
      <c r="G81" s="130"/>
      <c r="H81" s="134">
        <f>+H54+H62+H75+H80</f>
        <v>403754.60715775006</v>
      </c>
      <c r="I81" s="134">
        <v>293523.598934138</v>
      </c>
      <c r="J81" s="134">
        <v>375821.92427892366</v>
      </c>
      <c r="K81" s="134">
        <f>+K80+K75+K62+K54</f>
        <v>481667</v>
      </c>
    </row>
    <row r="82" spans="1:11" ht="12.75" customHeight="1">
      <c r="A82" s="127"/>
      <c r="B82" s="128"/>
      <c r="C82" s="128"/>
      <c r="D82" s="128"/>
      <c r="E82" s="128"/>
      <c r="F82" s="129"/>
      <c r="G82" s="130"/>
      <c r="H82" s="136"/>
      <c r="I82" s="136"/>
      <c r="J82" s="136"/>
      <c r="K82" s="136"/>
    </row>
    <row r="83" spans="1:11" ht="12.75" customHeight="1">
      <c r="A83" s="121" t="s">
        <v>87</v>
      </c>
      <c r="B83" s="122" t="s">
        <v>88</v>
      </c>
      <c r="C83" s="128"/>
      <c r="D83" s="128"/>
      <c r="E83" s="128"/>
      <c r="F83" s="129"/>
      <c r="G83" s="130"/>
      <c r="H83" s="136"/>
      <c r="I83" s="136"/>
      <c r="J83" s="136"/>
      <c r="K83" s="136"/>
    </row>
    <row r="84" spans="1:11" ht="12.75" customHeight="1">
      <c r="A84" s="127"/>
      <c r="B84" s="132" t="s">
        <v>89</v>
      </c>
      <c r="C84" s="128"/>
      <c r="D84" s="128"/>
      <c r="E84" s="128"/>
      <c r="F84" s="129"/>
      <c r="G84" s="130"/>
      <c r="H84" s="126">
        <v>1</v>
      </c>
      <c r="I84" s="126">
        <v>1.325</v>
      </c>
      <c r="J84" s="126">
        <v>0.6620000000000005</v>
      </c>
      <c r="K84" s="126">
        <v>0.6630000000000005</v>
      </c>
    </row>
    <row r="85" spans="1:11" ht="12.75" customHeight="1">
      <c r="A85" s="127"/>
      <c r="B85" s="132" t="s">
        <v>90</v>
      </c>
      <c r="C85" s="128"/>
      <c r="D85" s="128"/>
      <c r="E85" s="128"/>
      <c r="F85" s="129"/>
      <c r="G85" s="130"/>
      <c r="H85" s="126">
        <v>1844</v>
      </c>
      <c r="I85" s="126">
        <v>2285.616236818401</v>
      </c>
      <c r="J85" s="126">
        <v>1455.314496105501</v>
      </c>
      <c r="K85" s="126">
        <v>3762</v>
      </c>
    </row>
    <row r="86" spans="1:11" ht="12.75" customHeight="1">
      <c r="A86" s="127"/>
      <c r="B86" s="128"/>
      <c r="C86" s="128"/>
      <c r="D86" s="128"/>
      <c r="E86" s="128"/>
      <c r="F86" s="129"/>
      <c r="G86" s="130"/>
      <c r="H86" s="134">
        <f>SUM(H84:H85)</f>
        <v>1845</v>
      </c>
      <c r="I86" s="134">
        <v>2286.9412368184007</v>
      </c>
      <c r="J86" s="164">
        <v>1455.976496105501</v>
      </c>
      <c r="K86" s="134">
        <f>+K85+K84</f>
        <v>3762.663</v>
      </c>
    </row>
    <row r="87" spans="1:11" ht="12.75" customHeight="1">
      <c r="A87" s="165"/>
      <c r="B87" s="166"/>
      <c r="C87" s="166"/>
      <c r="D87" s="166"/>
      <c r="E87" s="166"/>
      <c r="F87" s="129"/>
      <c r="G87" s="130"/>
      <c r="H87" s="136"/>
      <c r="I87" s="136"/>
      <c r="J87" s="136"/>
      <c r="K87" s="136"/>
    </row>
    <row r="88" spans="1:11" ht="12.75" customHeight="1">
      <c r="A88" s="167"/>
      <c r="B88" s="168" t="s">
        <v>91</v>
      </c>
      <c r="C88" s="169"/>
      <c r="D88" s="169"/>
      <c r="E88" s="170"/>
      <c r="F88" s="171"/>
      <c r="G88" s="171"/>
      <c r="H88" s="134">
        <f>+H86+H81+H43</f>
        <v>1004094.0159792083</v>
      </c>
      <c r="I88" s="134">
        <v>918890.4722755495</v>
      </c>
      <c r="J88" s="134">
        <v>990240.2711484673</v>
      </c>
      <c r="K88" s="134">
        <f>+K86+K81+K43</f>
        <v>1088866.662</v>
      </c>
    </row>
    <row r="89" spans="1:11" ht="12" customHeight="1">
      <c r="A89" s="16"/>
      <c r="B89" s="17"/>
      <c r="C89" s="16"/>
      <c r="D89" s="16"/>
      <c r="E89" s="18"/>
      <c r="F89" s="19"/>
      <c r="G89" s="19"/>
      <c r="H89" s="20"/>
      <c r="I89" s="20"/>
      <c r="J89" s="79"/>
      <c r="K89" s="20"/>
    </row>
    <row r="90" spans="1:11" s="23" customFormat="1" ht="12" customHeight="1">
      <c r="A90" s="16"/>
      <c r="B90" s="17"/>
      <c r="C90" s="16"/>
      <c r="D90" s="16"/>
      <c r="E90" s="18"/>
      <c r="F90" s="19"/>
      <c r="G90" s="21"/>
      <c r="H90" s="22"/>
      <c r="I90" s="22"/>
      <c r="J90" s="80"/>
      <c r="K90" s="22"/>
    </row>
    <row r="91" spans="1:11" ht="12.75">
      <c r="A91" s="18"/>
      <c r="B91" s="18"/>
      <c r="C91" s="18"/>
      <c r="D91" s="18"/>
      <c r="E91" s="18"/>
      <c r="F91" s="24"/>
      <c r="G91" s="24"/>
      <c r="H91" s="25"/>
      <c r="I91" s="25"/>
      <c r="J91" s="81"/>
      <c r="K91" s="25"/>
    </row>
    <row r="92" spans="1:11" ht="12.75">
      <c r="A92" s="13"/>
      <c r="B92" s="13"/>
      <c r="C92" s="13"/>
      <c r="D92" s="13"/>
      <c r="E92" s="13"/>
      <c r="F92" s="26"/>
      <c r="G92" s="26"/>
      <c r="H92" s="25"/>
      <c r="I92" s="25"/>
      <c r="J92" s="81"/>
      <c r="K92" s="25"/>
    </row>
    <row r="93" spans="1:11" ht="12.75">
      <c r="A93" s="13"/>
      <c r="B93" s="13"/>
      <c r="C93" s="13"/>
      <c r="D93" s="13"/>
      <c r="E93" s="13"/>
      <c r="F93" s="26"/>
      <c r="G93" s="26"/>
      <c r="H93" s="25"/>
      <c r="I93" s="25"/>
      <c r="J93" s="81"/>
      <c r="K93" s="25"/>
    </row>
    <row r="94" spans="1:11" ht="12.75">
      <c r="A94" s="13"/>
      <c r="B94" s="13"/>
      <c r="C94" s="13"/>
      <c r="D94" s="13"/>
      <c r="E94" s="13"/>
      <c r="F94" s="26"/>
      <c r="G94" s="26"/>
      <c r="H94" s="25"/>
      <c r="I94" s="25"/>
      <c r="J94" s="81"/>
      <c r="K94" s="25"/>
    </row>
    <row r="95" spans="1:11" ht="12.75">
      <c r="A95" s="13"/>
      <c r="B95" s="13"/>
      <c r="C95" s="13"/>
      <c r="D95" s="13"/>
      <c r="E95" s="13"/>
      <c r="F95" s="26"/>
      <c r="G95" s="26"/>
      <c r="H95" s="25"/>
      <c r="I95" s="25"/>
      <c r="J95" s="81"/>
      <c r="K95" s="25"/>
    </row>
    <row r="96" spans="1:11" ht="12.75">
      <c r="A96" s="13"/>
      <c r="B96" s="13"/>
      <c r="C96" s="13"/>
      <c r="D96" s="13"/>
      <c r="E96" s="13"/>
      <c r="F96" s="26"/>
      <c r="G96" s="26"/>
      <c r="H96" s="25"/>
      <c r="I96" s="25"/>
      <c r="J96" s="81"/>
      <c r="K96" s="25"/>
    </row>
    <row r="97" spans="1:11" ht="12.75">
      <c r="A97" s="13"/>
      <c r="B97" s="13"/>
      <c r="C97" s="13"/>
      <c r="D97" s="13"/>
      <c r="E97" s="13"/>
      <c r="F97" s="26"/>
      <c r="G97" s="26"/>
      <c r="H97" s="25"/>
      <c r="I97" s="25"/>
      <c r="J97" s="81"/>
      <c r="K97" s="25"/>
    </row>
    <row r="98" spans="1:11" ht="12.75">
      <c r="A98" s="13"/>
      <c r="B98" s="13"/>
      <c r="C98" s="13"/>
      <c r="D98" s="13"/>
      <c r="E98" s="13"/>
      <c r="F98" s="26"/>
      <c r="G98" s="26"/>
      <c r="H98" s="25"/>
      <c r="I98" s="25"/>
      <c r="J98" s="81"/>
      <c r="K98" s="25"/>
    </row>
    <row r="99" spans="1:11" ht="12.75">
      <c r="A99" s="13"/>
      <c r="B99" s="13"/>
      <c r="C99" s="13"/>
      <c r="D99" s="13"/>
      <c r="E99" s="13"/>
      <c r="F99" s="26"/>
      <c r="G99" s="26"/>
      <c r="H99" s="25"/>
      <c r="I99" s="25"/>
      <c r="J99" s="81"/>
      <c r="K99" s="25"/>
    </row>
    <row r="100" spans="1:11" ht="12.75">
      <c r="A100" s="13"/>
      <c r="B100" s="13"/>
      <c r="C100" s="13"/>
      <c r="D100" s="13"/>
      <c r="E100" s="13"/>
      <c r="F100" s="26"/>
      <c r="G100" s="26"/>
      <c r="H100" s="25"/>
      <c r="I100" s="25"/>
      <c r="J100" s="81"/>
      <c r="K100" s="25"/>
    </row>
    <row r="101" spans="1:11" ht="12.75">
      <c r="A101" s="13"/>
      <c r="B101" s="13"/>
      <c r="C101" s="13"/>
      <c r="D101" s="13"/>
      <c r="E101" s="13"/>
      <c r="F101" s="26"/>
      <c r="G101" s="26"/>
      <c r="H101" s="25"/>
      <c r="I101" s="25"/>
      <c r="J101" s="81"/>
      <c r="K101" s="25"/>
    </row>
    <row r="102" spans="1:11" ht="12.75">
      <c r="A102" s="13"/>
      <c r="B102" s="13"/>
      <c r="C102" s="13"/>
      <c r="D102" s="13"/>
      <c r="E102" s="13"/>
      <c r="F102" s="26"/>
      <c r="G102" s="26"/>
      <c r="H102" s="25"/>
      <c r="I102" s="25"/>
      <c r="J102" s="25"/>
      <c r="K102" s="25"/>
    </row>
    <row r="103" spans="1:11" ht="12.75">
      <c r="A103" s="13"/>
      <c r="B103" s="13"/>
      <c r="C103" s="13"/>
      <c r="D103" s="13"/>
      <c r="E103" s="13"/>
      <c r="F103" s="26"/>
      <c r="G103" s="26"/>
      <c r="H103" s="25"/>
      <c r="I103" s="25"/>
      <c r="J103" s="25"/>
      <c r="K103" s="25"/>
    </row>
    <row r="104" spans="1:11" ht="12.75">
      <c r="A104" s="13"/>
      <c r="B104" s="13"/>
      <c r="C104" s="13"/>
      <c r="D104" s="13"/>
      <c r="E104" s="13"/>
      <c r="F104" s="26"/>
      <c r="G104" s="26"/>
      <c r="H104" s="25"/>
      <c r="I104" s="25"/>
      <c r="J104" s="25"/>
      <c r="K104" s="25"/>
    </row>
    <row r="105" spans="1:11" ht="12.75">
      <c r="A105" s="13"/>
      <c r="B105" s="13"/>
      <c r="C105" s="13"/>
      <c r="D105" s="13"/>
      <c r="E105" s="13"/>
      <c r="F105" s="26"/>
      <c r="G105" s="26"/>
      <c r="H105" s="25"/>
      <c r="I105" s="25"/>
      <c r="J105" s="25"/>
      <c r="K105" s="25"/>
    </row>
    <row r="106" spans="1:11" ht="12.75">
      <c r="A106" s="13"/>
      <c r="B106" s="13"/>
      <c r="C106" s="13"/>
      <c r="D106" s="13"/>
      <c r="E106" s="13"/>
      <c r="F106" s="26"/>
      <c r="G106" s="26"/>
      <c r="H106" s="25"/>
      <c r="I106" s="25"/>
      <c r="J106" s="25"/>
      <c r="K106" s="25"/>
    </row>
    <row r="107" spans="1:11" ht="12.75">
      <c r="A107" s="13"/>
      <c r="B107" s="13"/>
      <c r="C107" s="13"/>
      <c r="D107" s="13"/>
      <c r="E107" s="13"/>
      <c r="F107" s="26"/>
      <c r="G107" s="26"/>
      <c r="H107" s="25"/>
      <c r="I107" s="25"/>
      <c r="J107" s="25"/>
      <c r="K107" s="25"/>
    </row>
    <row r="108" spans="1:11" ht="12.75">
      <c r="A108" s="13"/>
      <c r="B108" s="13"/>
      <c r="C108" s="13"/>
      <c r="D108" s="13"/>
      <c r="E108" s="13"/>
      <c r="F108" s="26"/>
      <c r="G108" s="26"/>
      <c r="H108" s="25"/>
      <c r="I108" s="25"/>
      <c r="J108" s="25"/>
      <c r="K108" s="25"/>
    </row>
    <row r="109" spans="1:11" ht="12.75">
      <c r="A109" s="13"/>
      <c r="B109" s="13"/>
      <c r="C109" s="13"/>
      <c r="D109" s="13"/>
      <c r="E109" s="13"/>
      <c r="F109" s="26"/>
      <c r="G109" s="26"/>
      <c r="H109" s="25"/>
      <c r="I109" s="25"/>
      <c r="J109" s="25"/>
      <c r="K109" s="25"/>
    </row>
    <row r="110" spans="1:11" ht="12.75">
      <c r="A110" s="13"/>
      <c r="B110" s="13"/>
      <c r="C110" s="13"/>
      <c r="D110" s="13"/>
      <c r="E110" s="13"/>
      <c r="F110" s="26"/>
      <c r="G110" s="26"/>
      <c r="H110" s="25"/>
      <c r="I110" s="25"/>
      <c r="J110" s="25"/>
      <c r="K110" s="25"/>
    </row>
    <row r="111" spans="1:11" ht="12.75">
      <c r="A111" s="13"/>
      <c r="B111" s="13"/>
      <c r="C111" s="13"/>
      <c r="D111" s="13"/>
      <c r="E111" s="13"/>
      <c r="F111" s="26"/>
      <c r="G111" s="26"/>
      <c r="H111" s="25"/>
      <c r="I111" s="25"/>
      <c r="J111" s="25"/>
      <c r="K111" s="25"/>
    </row>
    <row r="112" spans="1:11" ht="12.75">
      <c r="A112" s="13"/>
      <c r="B112" s="13"/>
      <c r="C112" s="13"/>
      <c r="D112" s="13"/>
      <c r="E112" s="13"/>
      <c r="F112" s="26"/>
      <c r="G112" s="26"/>
      <c r="H112" s="25"/>
      <c r="I112" s="25"/>
      <c r="J112" s="25"/>
      <c r="K112" s="25"/>
    </row>
    <row r="113" spans="1:11" ht="12.75">
      <c r="A113" s="13"/>
      <c r="B113" s="13"/>
      <c r="C113" s="13"/>
      <c r="D113" s="13"/>
      <c r="E113" s="13"/>
      <c r="F113" s="26"/>
      <c r="G113" s="26"/>
      <c r="H113" s="25"/>
      <c r="I113" s="25"/>
      <c r="J113" s="25"/>
      <c r="K113" s="25"/>
    </row>
    <row r="114" spans="1:11" ht="12.75">
      <c r="A114" s="13"/>
      <c r="B114" s="13"/>
      <c r="C114" s="13"/>
      <c r="D114" s="13"/>
      <c r="E114" s="13"/>
      <c r="F114" s="26"/>
      <c r="G114" s="26"/>
      <c r="H114" s="25"/>
      <c r="I114" s="25"/>
      <c r="J114" s="25"/>
      <c r="K114" s="25"/>
    </row>
    <row r="115" spans="1:11" ht="12.75">
      <c r="A115" s="13"/>
      <c r="B115" s="13"/>
      <c r="C115" s="13"/>
      <c r="D115" s="13"/>
      <c r="E115" s="13"/>
      <c r="F115" s="26"/>
      <c r="G115" s="26"/>
      <c r="H115" s="25"/>
      <c r="I115" s="25"/>
      <c r="J115" s="25"/>
      <c r="K115" s="25"/>
    </row>
    <row r="116" spans="1:11" ht="12.75">
      <c r="A116" s="13"/>
      <c r="B116" s="13"/>
      <c r="C116" s="13"/>
      <c r="D116" s="13"/>
      <c r="E116" s="13"/>
      <c r="F116" s="26"/>
      <c r="G116" s="26"/>
      <c r="H116" s="25"/>
      <c r="I116" s="25"/>
      <c r="J116" s="25"/>
      <c r="K116" s="25"/>
    </row>
    <row r="117" spans="1:11" ht="12.75">
      <c r="A117" s="13"/>
      <c r="B117" s="13"/>
      <c r="C117" s="13"/>
      <c r="D117" s="13"/>
      <c r="E117" s="13"/>
      <c r="F117" s="26"/>
      <c r="G117" s="26"/>
      <c r="H117" s="25"/>
      <c r="I117" s="25"/>
      <c r="J117" s="25"/>
      <c r="K117" s="25"/>
    </row>
    <row r="118" spans="1:11" ht="12.75">
      <c r="A118" s="13"/>
      <c r="B118" s="13"/>
      <c r="C118" s="13"/>
      <c r="D118" s="13"/>
      <c r="E118" s="13"/>
      <c r="F118" s="26"/>
      <c r="G118" s="26"/>
      <c r="H118" s="25"/>
      <c r="I118" s="25"/>
      <c r="J118" s="25"/>
      <c r="K118" s="25"/>
    </row>
    <row r="119" spans="1:11" ht="12.75">
      <c r="A119" s="13"/>
      <c r="B119" s="13"/>
      <c r="C119" s="13"/>
      <c r="D119" s="13"/>
      <c r="E119" s="13"/>
      <c r="F119" s="26"/>
      <c r="G119" s="26"/>
      <c r="H119" s="25"/>
      <c r="I119" s="25"/>
      <c r="J119" s="25"/>
      <c r="K119" s="25"/>
    </row>
    <row r="120" spans="1:11" ht="12.75">
      <c r="A120" s="13"/>
      <c r="B120" s="13"/>
      <c r="C120" s="13"/>
      <c r="D120" s="13"/>
      <c r="E120" s="13"/>
      <c r="F120" s="26"/>
      <c r="G120" s="26"/>
      <c r="H120" s="25"/>
      <c r="I120" s="25"/>
      <c r="J120" s="25"/>
      <c r="K120" s="25"/>
    </row>
    <row r="121" spans="1:11" ht="12.75">
      <c r="A121" s="13"/>
      <c r="B121" s="13"/>
      <c r="C121" s="13"/>
      <c r="D121" s="13"/>
      <c r="E121" s="13"/>
      <c r="F121" s="26"/>
      <c r="G121" s="26"/>
      <c r="H121" s="25"/>
      <c r="I121" s="25"/>
      <c r="J121" s="25"/>
      <c r="K121" s="25"/>
    </row>
    <row r="122" spans="1:11" ht="12.75">
      <c r="A122" s="13"/>
      <c r="B122" s="13"/>
      <c r="C122" s="13"/>
      <c r="D122" s="13"/>
      <c r="E122" s="13"/>
      <c r="F122" s="27"/>
      <c r="G122" s="27"/>
      <c r="H122" s="25"/>
      <c r="I122" s="25"/>
      <c r="J122" s="25"/>
      <c r="K122" s="25"/>
    </row>
    <row r="123" spans="1:11" ht="12.75">
      <c r="A123" s="13"/>
      <c r="B123" s="13"/>
      <c r="C123" s="13"/>
      <c r="D123" s="13"/>
      <c r="E123" s="13"/>
      <c r="F123" s="27"/>
      <c r="G123" s="27"/>
      <c r="H123" s="25"/>
      <c r="I123" s="25"/>
      <c r="J123" s="25"/>
      <c r="K123" s="25"/>
    </row>
    <row r="124" spans="1:11" ht="12.75">
      <c r="A124" s="13"/>
      <c r="B124" s="13"/>
      <c r="C124" s="13"/>
      <c r="D124" s="13"/>
      <c r="E124" s="13"/>
      <c r="F124" s="27"/>
      <c r="G124" s="27"/>
      <c r="H124" s="25"/>
      <c r="I124" s="25"/>
      <c r="J124" s="25"/>
      <c r="K124" s="25"/>
    </row>
    <row r="125" spans="1:11" ht="12.75">
      <c r="A125" s="13"/>
      <c r="B125" s="13"/>
      <c r="C125" s="13"/>
      <c r="D125" s="13"/>
      <c r="E125" s="13"/>
      <c r="F125" s="27"/>
      <c r="G125" s="27"/>
      <c r="H125" s="25"/>
      <c r="I125" s="25"/>
      <c r="J125" s="25"/>
      <c r="K125" s="25"/>
    </row>
    <row r="126" spans="1:11" ht="12.75">
      <c r="A126" s="13"/>
      <c r="B126" s="13"/>
      <c r="C126" s="13"/>
      <c r="D126" s="13"/>
      <c r="E126" s="13"/>
      <c r="F126" s="27"/>
      <c r="G126" s="27"/>
      <c r="H126" s="25"/>
      <c r="I126" s="25"/>
      <c r="J126" s="25"/>
      <c r="K126" s="25"/>
    </row>
    <row r="127" spans="1:11" ht="12.75">
      <c r="A127" s="13"/>
      <c r="B127" s="13"/>
      <c r="C127" s="13"/>
      <c r="D127" s="13"/>
      <c r="E127" s="13"/>
      <c r="F127" s="27"/>
      <c r="G127" s="27"/>
      <c r="H127" s="25"/>
      <c r="I127" s="25"/>
      <c r="J127" s="25"/>
      <c r="K127" s="25"/>
    </row>
    <row r="128" spans="8:11" ht="12.75">
      <c r="H128" s="29"/>
      <c r="I128" s="29"/>
      <c r="J128" s="29"/>
      <c r="K128" s="29"/>
    </row>
    <row r="129" spans="8:11" ht="12.75">
      <c r="H129" s="29"/>
      <c r="I129" s="29"/>
      <c r="J129" s="29"/>
      <c r="K129" s="29"/>
    </row>
    <row r="130" spans="8:11" ht="12.75">
      <c r="H130" s="29"/>
      <c r="I130" s="29"/>
      <c r="J130" s="29"/>
      <c r="K130" s="29"/>
    </row>
    <row r="131" spans="8:11" ht="12.75">
      <c r="H131" s="29"/>
      <c r="I131" s="29"/>
      <c r="J131" s="29"/>
      <c r="K131" s="29"/>
    </row>
    <row r="132" spans="8:11" ht="12.75">
      <c r="H132" s="29"/>
      <c r="I132" s="29"/>
      <c r="J132" s="29"/>
      <c r="K132" s="29"/>
    </row>
    <row r="133" spans="8:11" ht="12.75">
      <c r="H133" s="29"/>
      <c r="I133" s="29"/>
      <c r="J133" s="29"/>
      <c r="K133" s="29"/>
    </row>
    <row r="134" spans="8:11" ht="12.75">
      <c r="H134" s="29"/>
      <c r="I134" s="29"/>
      <c r="J134" s="29"/>
      <c r="K134" s="29"/>
    </row>
    <row r="135" spans="8:11" ht="12.75">
      <c r="H135" s="29"/>
      <c r="I135" s="29"/>
      <c r="J135" s="29"/>
      <c r="K135" s="29"/>
    </row>
    <row r="136" spans="8:11" ht="12.75">
      <c r="H136" s="29"/>
      <c r="I136" s="29"/>
      <c r="J136" s="29"/>
      <c r="K136" s="29"/>
    </row>
    <row r="137" spans="8:11" ht="12.75">
      <c r="H137" s="29"/>
      <c r="I137" s="29"/>
      <c r="J137" s="29"/>
      <c r="K137" s="29"/>
    </row>
    <row r="138" spans="8:11" ht="12.75">
      <c r="H138" s="29"/>
      <c r="I138" s="29"/>
      <c r="J138" s="29"/>
      <c r="K138" s="29"/>
    </row>
    <row r="139" spans="8:11" ht="12.75">
      <c r="H139" s="29"/>
      <c r="I139" s="29"/>
      <c r="J139" s="29"/>
      <c r="K139" s="29"/>
    </row>
    <row r="140" spans="8:11" ht="12.75">
      <c r="H140" s="29"/>
      <c r="I140" s="29"/>
      <c r="J140" s="29"/>
      <c r="K140" s="29"/>
    </row>
    <row r="141" spans="8:11" ht="12.75">
      <c r="H141" s="29"/>
      <c r="I141" s="29"/>
      <c r="J141" s="29"/>
      <c r="K141" s="29"/>
    </row>
    <row r="142" spans="8:11" ht="12.75">
      <c r="H142" s="29"/>
      <c r="I142" s="29"/>
      <c r="J142" s="29"/>
      <c r="K142" s="29"/>
    </row>
    <row r="143" spans="8:11" ht="12.75">
      <c r="H143" s="29"/>
      <c r="I143" s="29"/>
      <c r="J143" s="29"/>
      <c r="K143" s="29"/>
    </row>
    <row r="144" spans="8:11" ht="12.75">
      <c r="H144" s="29"/>
      <c r="I144" s="29"/>
      <c r="J144" s="29"/>
      <c r="K144" s="29"/>
    </row>
    <row r="145" spans="8:11" ht="12.75">
      <c r="H145" s="29"/>
      <c r="I145" s="29"/>
      <c r="J145" s="29"/>
      <c r="K145" s="29"/>
    </row>
    <row r="146" spans="8:11" ht="12.75">
      <c r="H146" s="29"/>
      <c r="I146" s="29"/>
      <c r="J146" s="29"/>
      <c r="K146" s="29"/>
    </row>
    <row r="147" spans="8:11" ht="12.75">
      <c r="H147" s="29"/>
      <c r="I147" s="29"/>
      <c r="J147" s="29"/>
      <c r="K147" s="29"/>
    </row>
    <row r="148" spans="8:11" ht="12.75">
      <c r="H148" s="29"/>
      <c r="I148" s="29"/>
      <c r="J148" s="29"/>
      <c r="K148" s="29"/>
    </row>
    <row r="149" spans="8:11" ht="12.75">
      <c r="H149" s="29"/>
      <c r="I149" s="29"/>
      <c r="J149" s="29"/>
      <c r="K149" s="29"/>
    </row>
    <row r="150" spans="8:11" ht="12.75">
      <c r="H150" s="29"/>
      <c r="I150" s="29"/>
      <c r="J150" s="29"/>
      <c r="K150" s="29"/>
    </row>
    <row r="151" spans="8:11" ht="12.75">
      <c r="H151" s="29"/>
      <c r="I151" s="29"/>
      <c r="J151" s="29"/>
      <c r="K151" s="29"/>
    </row>
    <row r="152" spans="8:11" ht="12.75">
      <c r="H152" s="29"/>
      <c r="I152" s="29"/>
      <c r="J152" s="29"/>
      <c r="K152" s="29"/>
    </row>
    <row r="153" spans="8:11" ht="12.75">
      <c r="H153" s="29"/>
      <c r="I153" s="29"/>
      <c r="J153" s="29"/>
      <c r="K153" s="29"/>
    </row>
    <row r="154" spans="8:11" ht="12.75">
      <c r="H154" s="29"/>
      <c r="I154" s="29"/>
      <c r="J154" s="29"/>
      <c r="K154" s="29"/>
    </row>
    <row r="155" spans="8:11" ht="12.75">
      <c r="H155" s="29"/>
      <c r="I155" s="29"/>
      <c r="J155" s="29"/>
      <c r="K155" s="29"/>
    </row>
    <row r="156" spans="8:11" ht="12.75">
      <c r="H156" s="29"/>
      <c r="I156" s="29"/>
      <c r="J156" s="29"/>
      <c r="K156" s="29"/>
    </row>
    <row r="157" spans="8:11" ht="12.75">
      <c r="H157" s="29"/>
      <c r="I157" s="29"/>
      <c r="J157" s="29"/>
      <c r="K157" s="29"/>
    </row>
    <row r="158" spans="8:11" ht="12.75">
      <c r="H158" s="29"/>
      <c r="I158" s="29"/>
      <c r="J158" s="29"/>
      <c r="K158" s="29"/>
    </row>
    <row r="159" spans="8:11" ht="12.75">
      <c r="H159" s="29"/>
      <c r="I159" s="29"/>
      <c r="J159" s="29"/>
      <c r="K159" s="29"/>
    </row>
    <row r="160" spans="8:11" ht="12.75">
      <c r="H160" s="29"/>
      <c r="I160" s="29"/>
      <c r="J160" s="29"/>
      <c r="K160" s="29"/>
    </row>
    <row r="161" spans="8:11" ht="12.75">
      <c r="H161" s="29"/>
      <c r="I161" s="29"/>
      <c r="J161" s="29"/>
      <c r="K161" s="29"/>
    </row>
    <row r="162" spans="8:11" ht="12.75">
      <c r="H162" s="29"/>
      <c r="I162" s="29"/>
      <c r="J162" s="29"/>
      <c r="K162" s="29"/>
    </row>
    <row r="163" spans="8:11" ht="12.75">
      <c r="H163" s="29"/>
      <c r="I163" s="29"/>
      <c r="J163" s="29"/>
      <c r="K163" s="29"/>
    </row>
    <row r="164" spans="8:11" ht="12.75">
      <c r="H164" s="29"/>
      <c r="I164" s="29"/>
      <c r="J164" s="29"/>
      <c r="K164" s="29"/>
    </row>
    <row r="165" spans="8:11" ht="12.75">
      <c r="H165" s="29"/>
      <c r="I165" s="29"/>
      <c r="J165" s="29"/>
      <c r="K165" s="29"/>
    </row>
    <row r="166" spans="8:11" ht="12.75">
      <c r="H166" s="29"/>
      <c r="I166" s="29"/>
      <c r="J166" s="29"/>
      <c r="K166" s="29"/>
    </row>
    <row r="167" spans="8:11" ht="12.75">
      <c r="H167" s="29"/>
      <c r="I167" s="29"/>
      <c r="J167" s="29"/>
      <c r="K167" s="29"/>
    </row>
    <row r="168" spans="8:11" ht="12.75">
      <c r="H168" s="29"/>
      <c r="I168" s="29"/>
      <c r="J168" s="29"/>
      <c r="K168" s="29"/>
    </row>
    <row r="169" spans="8:11" ht="12.75">
      <c r="H169" s="29"/>
      <c r="I169" s="29"/>
      <c r="J169" s="29"/>
      <c r="K169" s="29"/>
    </row>
    <row r="170" spans="8:11" ht="12.75">
      <c r="H170" s="29"/>
      <c r="I170" s="29"/>
      <c r="J170" s="29"/>
      <c r="K170" s="29"/>
    </row>
    <row r="171" spans="8:11" ht="12.75">
      <c r="H171" s="29"/>
      <c r="I171" s="29"/>
      <c r="J171" s="29"/>
      <c r="K171" s="29"/>
    </row>
    <row r="172" spans="8:11" ht="12.75">
      <c r="H172" s="29"/>
      <c r="I172" s="29"/>
      <c r="J172" s="29"/>
      <c r="K172" s="29"/>
    </row>
    <row r="173" spans="8:11" ht="12.75">
      <c r="H173" s="29"/>
      <c r="I173" s="29"/>
      <c r="J173" s="29"/>
      <c r="K173" s="29"/>
    </row>
    <row r="174" spans="8:11" ht="12.75">
      <c r="H174" s="29"/>
      <c r="I174" s="29"/>
      <c r="J174" s="29"/>
      <c r="K174" s="29"/>
    </row>
    <row r="175" spans="8:11" ht="12.75">
      <c r="H175" s="29"/>
      <c r="I175" s="29"/>
      <c r="J175" s="29"/>
      <c r="K175" s="29"/>
    </row>
    <row r="176" spans="8:11" ht="12.75">
      <c r="H176" s="29"/>
      <c r="I176" s="29"/>
      <c r="J176" s="29"/>
      <c r="K176" s="29"/>
    </row>
    <row r="177" spans="8:11" ht="12.75">
      <c r="H177" s="29"/>
      <c r="I177" s="29"/>
      <c r="J177" s="29"/>
      <c r="K177" s="29"/>
    </row>
    <row r="178" spans="8:11" ht="12.75">
      <c r="H178" s="29"/>
      <c r="I178" s="29"/>
      <c r="J178" s="29"/>
      <c r="K178" s="29"/>
    </row>
    <row r="179" spans="8:11" ht="12.75">
      <c r="H179" s="29"/>
      <c r="I179" s="29"/>
      <c r="J179" s="29"/>
      <c r="K179" s="29"/>
    </row>
    <row r="180" spans="8:11" ht="12.75">
      <c r="H180" s="29"/>
      <c r="I180" s="29"/>
      <c r="J180" s="29"/>
      <c r="K180" s="29"/>
    </row>
    <row r="181" spans="8:11" ht="12.75">
      <c r="H181" s="29"/>
      <c r="I181" s="29"/>
      <c r="J181" s="29"/>
      <c r="K181" s="29"/>
    </row>
    <row r="182" spans="8:11" ht="12.75">
      <c r="H182" s="29"/>
      <c r="I182" s="29"/>
      <c r="J182" s="29"/>
      <c r="K182" s="29"/>
    </row>
    <row r="183" spans="8:11" ht="12.75">
      <c r="H183" s="29"/>
      <c r="I183" s="29"/>
      <c r="J183" s="29"/>
      <c r="K183" s="29"/>
    </row>
    <row r="184" spans="8:11" ht="12.75">
      <c r="H184" s="29"/>
      <c r="I184" s="29"/>
      <c r="J184" s="29"/>
      <c r="K184" s="29"/>
    </row>
    <row r="185" spans="8:11" ht="12.75">
      <c r="H185" s="29"/>
      <c r="I185" s="29"/>
      <c r="J185" s="29"/>
      <c r="K185" s="29"/>
    </row>
    <row r="186" spans="8:11" ht="12.75">
      <c r="H186" s="29"/>
      <c r="I186" s="29"/>
      <c r="J186" s="29"/>
      <c r="K186" s="29"/>
    </row>
    <row r="187" spans="8:11" ht="12.75">
      <c r="H187" s="29"/>
      <c r="I187" s="29"/>
      <c r="J187" s="29"/>
      <c r="K187" s="29"/>
    </row>
    <row r="188" spans="8:11" ht="12.75">
      <c r="H188" s="29"/>
      <c r="I188" s="29"/>
      <c r="J188" s="29"/>
      <c r="K188" s="29"/>
    </row>
    <row r="189" spans="8:11" ht="12.75">
      <c r="H189" s="29"/>
      <c r="I189" s="29"/>
      <c r="J189" s="29"/>
      <c r="K189" s="29"/>
    </row>
    <row r="190" spans="8:11" ht="12.75">
      <c r="H190" s="29"/>
      <c r="I190" s="29"/>
      <c r="J190" s="29"/>
      <c r="K190" s="29"/>
    </row>
    <row r="191" spans="8:11" ht="12.75">
      <c r="H191" s="29"/>
      <c r="I191" s="29"/>
      <c r="J191" s="29"/>
      <c r="K191" s="29"/>
    </row>
    <row r="192" spans="8:11" ht="12.75">
      <c r="H192" s="29"/>
      <c r="I192" s="29"/>
      <c r="J192" s="29"/>
      <c r="K192" s="29"/>
    </row>
    <row r="193" spans="8:11" ht="12.75">
      <c r="H193" s="29"/>
      <c r="I193" s="29"/>
      <c r="J193" s="29"/>
      <c r="K193" s="29"/>
    </row>
    <row r="194" spans="8:11" ht="12.75">
      <c r="H194" s="29"/>
      <c r="I194" s="29"/>
      <c r="J194" s="29"/>
      <c r="K194" s="29"/>
    </row>
    <row r="195" spans="8:11" ht="12.75">
      <c r="H195" s="29"/>
      <c r="I195" s="29"/>
      <c r="J195" s="29"/>
      <c r="K195" s="29"/>
    </row>
    <row r="196" spans="8:11" ht="12.75">
      <c r="H196" s="29"/>
      <c r="I196" s="29"/>
      <c r="J196" s="29"/>
      <c r="K196" s="29"/>
    </row>
    <row r="197" spans="8:11" ht="12.75">
      <c r="H197" s="29"/>
      <c r="I197" s="29"/>
      <c r="J197" s="29"/>
      <c r="K197" s="29"/>
    </row>
    <row r="198" spans="8:11" ht="12.75">
      <c r="H198" s="29"/>
      <c r="I198" s="29"/>
      <c r="J198" s="29"/>
      <c r="K198" s="29"/>
    </row>
    <row r="199" spans="8:11" ht="12.75">
      <c r="H199" s="29"/>
      <c r="I199" s="29"/>
      <c r="J199" s="29"/>
      <c r="K199" s="29"/>
    </row>
    <row r="200" spans="8:11" ht="12.75">
      <c r="H200" s="29"/>
      <c r="I200" s="29"/>
      <c r="J200" s="29"/>
      <c r="K200" s="29"/>
    </row>
    <row r="201" spans="8:11" ht="12.75">
      <c r="H201" s="29"/>
      <c r="I201" s="29"/>
      <c r="J201" s="29"/>
      <c r="K201" s="29"/>
    </row>
    <row r="202" spans="8:11" ht="12.75">
      <c r="H202" s="29"/>
      <c r="I202" s="29"/>
      <c r="J202" s="29"/>
      <c r="K202" s="29"/>
    </row>
    <row r="203" spans="8:11" ht="12.75">
      <c r="H203" s="29"/>
      <c r="I203" s="29"/>
      <c r="J203" s="29"/>
      <c r="K203" s="29"/>
    </row>
    <row r="204" spans="8:11" ht="12.75">
      <c r="H204" s="29"/>
      <c r="I204" s="29"/>
      <c r="J204" s="29"/>
      <c r="K204" s="29"/>
    </row>
    <row r="205" spans="8:11" ht="12.75">
      <c r="H205" s="29"/>
      <c r="I205" s="29"/>
      <c r="J205" s="29"/>
      <c r="K205" s="29"/>
    </row>
    <row r="206" spans="8:11" ht="12.75">
      <c r="H206" s="29"/>
      <c r="I206" s="29"/>
      <c r="J206" s="29"/>
      <c r="K206" s="29"/>
    </row>
    <row r="207" spans="8:11" ht="12.75">
      <c r="H207" s="29"/>
      <c r="I207" s="29"/>
      <c r="J207" s="29"/>
      <c r="K207" s="29"/>
    </row>
    <row r="208" spans="8:11" ht="12.75">
      <c r="H208" s="29"/>
      <c r="I208" s="29"/>
      <c r="J208" s="29"/>
      <c r="K208" s="29"/>
    </row>
    <row r="209" spans="8:11" ht="12.75">
      <c r="H209" s="29"/>
      <c r="I209" s="29"/>
      <c r="J209" s="29"/>
      <c r="K209" s="29"/>
    </row>
    <row r="210" spans="8:11" ht="12.75">
      <c r="H210" s="29"/>
      <c r="I210" s="29"/>
      <c r="J210" s="29"/>
      <c r="K210" s="29"/>
    </row>
    <row r="211" spans="8:11" ht="12.75">
      <c r="H211" s="29"/>
      <c r="I211" s="29"/>
      <c r="J211" s="29"/>
      <c r="K211" s="29"/>
    </row>
    <row r="212" spans="8:11" ht="12.75">
      <c r="H212" s="29"/>
      <c r="I212" s="29"/>
      <c r="J212" s="29"/>
      <c r="K212" s="29"/>
    </row>
    <row r="213" spans="8:11" ht="12.75">
      <c r="H213" s="29"/>
      <c r="I213" s="29"/>
      <c r="J213" s="29"/>
      <c r="K213" s="29"/>
    </row>
    <row r="214" spans="8:11" ht="12.75">
      <c r="H214" s="29"/>
      <c r="I214" s="29"/>
      <c r="J214" s="29"/>
      <c r="K214" s="29"/>
    </row>
    <row r="215" spans="8:11" ht="12.75">
      <c r="H215" s="29"/>
      <c r="I215" s="29"/>
      <c r="J215" s="29"/>
      <c r="K215" s="29"/>
    </row>
    <row r="216" spans="8:11" ht="12.75">
      <c r="H216" s="29"/>
      <c r="I216" s="29"/>
      <c r="J216" s="29"/>
      <c r="K216" s="29"/>
    </row>
    <row r="217" spans="8:11" ht="12.75">
      <c r="H217" s="29"/>
      <c r="I217" s="29"/>
      <c r="J217" s="29"/>
      <c r="K217" s="29"/>
    </row>
    <row r="218" spans="8:11" ht="12.75">
      <c r="H218" s="29"/>
      <c r="I218" s="29"/>
      <c r="J218" s="29"/>
      <c r="K218" s="29"/>
    </row>
    <row r="219" spans="8:11" ht="12.75">
      <c r="H219" s="29"/>
      <c r="I219" s="29"/>
      <c r="J219" s="29"/>
      <c r="K219" s="29"/>
    </row>
    <row r="220" spans="8:11" ht="12.75">
      <c r="H220" s="29"/>
      <c r="I220" s="29"/>
      <c r="J220" s="29"/>
      <c r="K220" s="29"/>
    </row>
    <row r="221" spans="8:11" ht="12.75">
      <c r="H221" s="29"/>
      <c r="I221" s="29"/>
      <c r="J221" s="29"/>
      <c r="K221" s="29"/>
    </row>
    <row r="222" spans="8:11" ht="12.75">
      <c r="H222" s="29"/>
      <c r="I222" s="29"/>
      <c r="J222" s="29"/>
      <c r="K222" s="29"/>
    </row>
    <row r="223" spans="8:11" ht="12.75">
      <c r="H223" s="29"/>
      <c r="I223" s="29"/>
      <c r="J223" s="29"/>
      <c r="K223" s="29"/>
    </row>
    <row r="224" spans="8:11" ht="12.75">
      <c r="H224" s="29"/>
      <c r="I224" s="29"/>
      <c r="J224" s="29"/>
      <c r="K224" s="29"/>
    </row>
    <row r="225" spans="8:11" ht="12.75">
      <c r="H225" s="29"/>
      <c r="I225" s="29"/>
      <c r="J225" s="29"/>
      <c r="K225" s="29"/>
    </row>
    <row r="226" spans="8:11" ht="12.75">
      <c r="H226" s="29"/>
      <c r="I226" s="29"/>
      <c r="J226" s="29"/>
      <c r="K226" s="29"/>
    </row>
    <row r="227" spans="8:11" ht="12.75">
      <c r="H227" s="29"/>
      <c r="I227" s="29"/>
      <c r="J227" s="29"/>
      <c r="K227" s="29"/>
    </row>
    <row r="228" spans="8:11" ht="12.75">
      <c r="H228" s="29"/>
      <c r="I228" s="29"/>
      <c r="J228" s="29"/>
      <c r="K228" s="29"/>
    </row>
    <row r="229" spans="8:11" ht="12.75">
      <c r="H229" s="29"/>
      <c r="I229" s="29"/>
      <c r="J229" s="29"/>
      <c r="K229" s="29"/>
    </row>
    <row r="230" spans="8:11" ht="12.75">
      <c r="H230" s="29"/>
      <c r="I230" s="29"/>
      <c r="J230" s="29"/>
      <c r="K230" s="29"/>
    </row>
    <row r="231" spans="8:11" ht="12.75">
      <c r="H231" s="29"/>
      <c r="I231" s="29"/>
      <c r="J231" s="29"/>
      <c r="K231" s="29"/>
    </row>
    <row r="232" spans="8:11" ht="12.75">
      <c r="H232" s="29"/>
      <c r="I232" s="29"/>
      <c r="J232" s="29"/>
      <c r="K232" s="29"/>
    </row>
    <row r="233" spans="8:11" ht="12.75">
      <c r="H233" s="29"/>
      <c r="I233" s="29"/>
      <c r="J233" s="29"/>
      <c r="K233" s="29"/>
    </row>
    <row r="234" spans="8:11" ht="12.75">
      <c r="H234" s="29"/>
      <c r="I234" s="29"/>
      <c r="J234" s="29"/>
      <c r="K234" s="29"/>
    </row>
    <row r="235" spans="8:11" ht="12.75">
      <c r="H235" s="29"/>
      <c r="I235" s="29"/>
      <c r="J235" s="29"/>
      <c r="K235" s="29"/>
    </row>
    <row r="236" spans="8:11" ht="12.75">
      <c r="H236" s="29"/>
      <c r="I236" s="29"/>
      <c r="J236" s="29"/>
      <c r="K236" s="29"/>
    </row>
    <row r="237" spans="8:11" ht="12.75">
      <c r="H237" s="29"/>
      <c r="I237" s="29"/>
      <c r="J237" s="29"/>
      <c r="K237" s="29"/>
    </row>
    <row r="238" spans="8:11" ht="12.75">
      <c r="H238" s="29"/>
      <c r="I238" s="29"/>
      <c r="J238" s="29"/>
      <c r="K238" s="29"/>
    </row>
    <row r="239" spans="8:11" ht="12.75">
      <c r="H239" s="29"/>
      <c r="I239" s="29"/>
      <c r="J239" s="29"/>
      <c r="K239" s="29"/>
    </row>
    <row r="240" spans="8:11" ht="12.75">
      <c r="H240" s="29"/>
      <c r="I240" s="29"/>
      <c r="J240" s="29"/>
      <c r="K240" s="29"/>
    </row>
    <row r="241" spans="8:11" ht="12.75">
      <c r="H241" s="29"/>
      <c r="I241" s="29"/>
      <c r="J241" s="29"/>
      <c r="K241" s="29"/>
    </row>
    <row r="242" spans="8:11" ht="12.75">
      <c r="H242" s="29"/>
      <c r="I242" s="29"/>
      <c r="J242" s="29"/>
      <c r="K242" s="29"/>
    </row>
    <row r="243" spans="8:11" ht="12.75">
      <c r="H243" s="29"/>
      <c r="I243" s="29"/>
      <c r="J243" s="29"/>
      <c r="K243" s="29"/>
    </row>
    <row r="244" spans="8:11" ht="12.75">
      <c r="H244" s="29"/>
      <c r="I244" s="29"/>
      <c r="J244" s="29"/>
      <c r="K244" s="29"/>
    </row>
    <row r="245" spans="8:11" ht="12.75">
      <c r="H245" s="29"/>
      <c r="I245" s="29"/>
      <c r="J245" s="29"/>
      <c r="K245" s="29"/>
    </row>
    <row r="246" spans="8:11" ht="12.75">
      <c r="H246" s="29"/>
      <c r="I246" s="29"/>
      <c r="J246" s="29"/>
      <c r="K246" s="29"/>
    </row>
    <row r="247" spans="8:11" ht="12.75">
      <c r="H247" s="29"/>
      <c r="I247" s="29"/>
      <c r="J247" s="29"/>
      <c r="K247" s="29"/>
    </row>
    <row r="248" spans="8:11" ht="12.75">
      <c r="H248" s="29"/>
      <c r="I248" s="29"/>
      <c r="J248" s="29"/>
      <c r="K248" s="29"/>
    </row>
    <row r="249" spans="8:11" ht="12.75">
      <c r="H249" s="29"/>
      <c r="I249" s="29"/>
      <c r="J249" s="29"/>
      <c r="K249" s="29"/>
    </row>
    <row r="250" spans="8:11" ht="12.75">
      <c r="H250" s="29"/>
      <c r="I250" s="29"/>
      <c r="J250" s="29"/>
      <c r="K250" s="29"/>
    </row>
    <row r="251" spans="8:11" ht="12.75">
      <c r="H251" s="29"/>
      <c r="I251" s="29"/>
      <c r="J251" s="29"/>
      <c r="K251" s="29"/>
    </row>
    <row r="252" spans="8:11" ht="12.75">
      <c r="H252" s="29"/>
      <c r="I252" s="29"/>
      <c r="J252" s="29"/>
      <c r="K252" s="29"/>
    </row>
    <row r="253" spans="8:11" ht="12.75">
      <c r="H253" s="29"/>
      <c r="I253" s="29"/>
      <c r="J253" s="29"/>
      <c r="K253" s="29"/>
    </row>
    <row r="254" spans="8:11" ht="12.75">
      <c r="H254" s="29"/>
      <c r="I254" s="29"/>
      <c r="J254" s="29"/>
      <c r="K254" s="29"/>
    </row>
    <row r="255" spans="8:11" ht="12.75">
      <c r="H255" s="29"/>
      <c r="I255" s="29"/>
      <c r="J255" s="29"/>
      <c r="K255" s="29"/>
    </row>
    <row r="256" spans="8:11" ht="12.75">
      <c r="H256" s="29"/>
      <c r="I256" s="29"/>
      <c r="J256" s="29"/>
      <c r="K256" s="29"/>
    </row>
    <row r="257" spans="8:11" ht="12.75">
      <c r="H257" s="29"/>
      <c r="I257" s="29"/>
      <c r="J257" s="29"/>
      <c r="K257" s="29"/>
    </row>
    <row r="258" spans="8:11" ht="12.75">
      <c r="H258" s="29"/>
      <c r="I258" s="29"/>
      <c r="J258" s="29"/>
      <c r="K258" s="29"/>
    </row>
    <row r="259" spans="8:11" ht="12.75">
      <c r="H259" s="29"/>
      <c r="I259" s="29"/>
      <c r="J259" s="29"/>
      <c r="K259" s="29"/>
    </row>
    <row r="260" spans="8:11" ht="12.75">
      <c r="H260" s="29"/>
      <c r="I260" s="29"/>
      <c r="J260" s="29"/>
      <c r="K260" s="29"/>
    </row>
    <row r="261" spans="8:11" ht="12.75">
      <c r="H261" s="29"/>
      <c r="I261" s="29"/>
      <c r="J261" s="29"/>
      <c r="K261" s="29"/>
    </row>
    <row r="262" spans="8:11" ht="12.75">
      <c r="H262" s="29"/>
      <c r="I262" s="29"/>
      <c r="J262" s="29"/>
      <c r="K262" s="29"/>
    </row>
    <row r="263" spans="8:11" ht="12.75">
      <c r="H263" s="29"/>
      <c r="I263" s="29"/>
      <c r="J263" s="29"/>
      <c r="K263" s="29"/>
    </row>
    <row r="264" spans="8:11" ht="12.75">
      <c r="H264" s="29"/>
      <c r="I264" s="29"/>
      <c r="J264" s="29"/>
      <c r="K264" s="29"/>
    </row>
    <row r="265" spans="8:11" ht="12.75">
      <c r="H265" s="29"/>
      <c r="I265" s="29"/>
      <c r="J265" s="29"/>
      <c r="K265" s="29"/>
    </row>
    <row r="266" spans="8:11" ht="12.75">
      <c r="H266" s="29"/>
      <c r="I266" s="29"/>
      <c r="J266" s="29"/>
      <c r="K266" s="29"/>
    </row>
    <row r="267" spans="8:11" ht="12.75">
      <c r="H267" s="29"/>
      <c r="I267" s="29"/>
      <c r="J267" s="29"/>
      <c r="K267" s="29"/>
    </row>
    <row r="268" spans="8:11" ht="12.75">
      <c r="H268" s="29"/>
      <c r="I268" s="29"/>
      <c r="J268" s="29"/>
      <c r="K268" s="29"/>
    </row>
    <row r="269" spans="8:11" ht="12.75">
      <c r="H269" s="29"/>
      <c r="I269" s="29"/>
      <c r="J269" s="29"/>
      <c r="K269" s="29"/>
    </row>
    <row r="270" spans="8:11" ht="12.75">
      <c r="H270" s="29"/>
      <c r="I270" s="29"/>
      <c r="J270" s="29"/>
      <c r="K270" s="29"/>
    </row>
    <row r="271" spans="8:11" ht="12.75">
      <c r="H271" s="29"/>
      <c r="I271" s="29"/>
      <c r="J271" s="29"/>
      <c r="K271" s="29"/>
    </row>
    <row r="272" spans="8:11" ht="12.75">
      <c r="H272" s="29"/>
      <c r="I272" s="29"/>
      <c r="J272" s="29"/>
      <c r="K272" s="29"/>
    </row>
    <row r="273" spans="8:11" ht="12.75">
      <c r="H273" s="29"/>
      <c r="I273" s="29"/>
      <c r="J273" s="29"/>
      <c r="K273" s="29"/>
    </row>
    <row r="274" spans="8:11" ht="12.75">
      <c r="H274" s="29"/>
      <c r="I274" s="29"/>
      <c r="J274" s="29"/>
      <c r="K274" s="29"/>
    </row>
    <row r="275" spans="8:11" ht="12.75">
      <c r="H275" s="29"/>
      <c r="I275" s="29"/>
      <c r="J275" s="29"/>
      <c r="K275" s="29"/>
    </row>
    <row r="276" spans="8:11" ht="12.75">
      <c r="H276" s="29"/>
      <c r="I276" s="29"/>
      <c r="J276" s="29"/>
      <c r="K276" s="29"/>
    </row>
    <row r="277" spans="8:11" ht="12.75">
      <c r="H277" s="29"/>
      <c r="I277" s="29"/>
      <c r="J277" s="29"/>
      <c r="K277" s="29"/>
    </row>
    <row r="278" spans="8:11" ht="12.75">
      <c r="H278" s="29"/>
      <c r="I278" s="29"/>
      <c r="J278" s="29"/>
      <c r="K278" s="29"/>
    </row>
    <row r="279" spans="8:11" ht="12.75">
      <c r="H279" s="29"/>
      <c r="I279" s="29"/>
      <c r="J279" s="29"/>
      <c r="K279" s="29"/>
    </row>
    <row r="280" spans="8:11" ht="12.75">
      <c r="H280" s="29"/>
      <c r="I280" s="29"/>
      <c r="J280" s="29"/>
      <c r="K280" s="29"/>
    </row>
    <row r="281" spans="8:11" ht="12.75">
      <c r="H281" s="29"/>
      <c r="I281" s="29"/>
      <c r="J281" s="29"/>
      <c r="K281" s="29"/>
    </row>
    <row r="282" spans="8:11" ht="12.75">
      <c r="H282" s="29"/>
      <c r="I282" s="29"/>
      <c r="J282" s="29"/>
      <c r="K282" s="29"/>
    </row>
    <row r="283" spans="8:11" ht="12.75">
      <c r="H283" s="29"/>
      <c r="I283" s="29"/>
      <c r="J283" s="29"/>
      <c r="K283" s="29"/>
    </row>
    <row r="284" spans="8:11" ht="12.75">
      <c r="H284" s="29"/>
      <c r="I284" s="29"/>
      <c r="J284" s="29"/>
      <c r="K284" s="29"/>
    </row>
    <row r="285" spans="8:11" ht="12.75">
      <c r="H285" s="29"/>
      <c r="I285" s="29"/>
      <c r="J285" s="29"/>
      <c r="K285" s="29"/>
    </row>
    <row r="286" spans="8:11" ht="12.75">
      <c r="H286" s="29"/>
      <c r="I286" s="29"/>
      <c r="J286" s="29"/>
      <c r="K286" s="29"/>
    </row>
    <row r="287" spans="8:11" ht="12.75">
      <c r="H287" s="29"/>
      <c r="I287" s="29"/>
      <c r="J287" s="29"/>
      <c r="K287" s="29"/>
    </row>
    <row r="288" spans="8:11" ht="12.75">
      <c r="H288" s="29"/>
      <c r="I288" s="29"/>
      <c r="J288" s="29"/>
      <c r="K288" s="29"/>
    </row>
    <row r="289" spans="8:11" ht="12.75">
      <c r="H289" s="29"/>
      <c r="I289" s="29"/>
      <c r="J289" s="29"/>
      <c r="K289" s="29"/>
    </row>
    <row r="290" spans="8:11" ht="12.75">
      <c r="H290" s="29"/>
      <c r="I290" s="29"/>
      <c r="J290" s="29"/>
      <c r="K290" s="29"/>
    </row>
    <row r="291" spans="8:11" ht="12.75">
      <c r="H291" s="29"/>
      <c r="I291" s="29"/>
      <c r="J291" s="29"/>
      <c r="K291" s="29"/>
    </row>
    <row r="292" spans="8:11" ht="12.75">
      <c r="H292" s="29"/>
      <c r="I292" s="29"/>
      <c r="J292" s="29"/>
      <c r="K292" s="29"/>
    </row>
    <row r="293" spans="8:11" ht="12.75">
      <c r="H293" s="29"/>
      <c r="I293" s="29"/>
      <c r="J293" s="29"/>
      <c r="K293" s="29"/>
    </row>
    <row r="294" spans="8:11" ht="12.75">
      <c r="H294" s="29"/>
      <c r="I294" s="29"/>
      <c r="J294" s="29"/>
      <c r="K294" s="29"/>
    </row>
    <row r="295" spans="8:11" ht="12.75">
      <c r="H295" s="29"/>
      <c r="I295" s="29"/>
      <c r="J295" s="29"/>
      <c r="K295" s="29"/>
    </row>
    <row r="296" spans="8:11" ht="12.75">
      <c r="H296" s="29"/>
      <c r="I296" s="29"/>
      <c r="J296" s="29"/>
      <c r="K296" s="29"/>
    </row>
    <row r="297" spans="8:11" ht="12.75">
      <c r="H297" s="29"/>
      <c r="I297" s="29"/>
      <c r="J297" s="29"/>
      <c r="K297" s="29"/>
    </row>
    <row r="298" spans="8:11" ht="12.75">
      <c r="H298" s="29"/>
      <c r="I298" s="29"/>
      <c r="J298" s="29"/>
      <c r="K298" s="29"/>
    </row>
    <row r="299" spans="8:11" ht="12.75">
      <c r="H299" s="29"/>
      <c r="I299" s="29"/>
      <c r="J299" s="29"/>
      <c r="K299" s="29"/>
    </row>
    <row r="300" spans="8:11" ht="12.75">
      <c r="H300" s="29"/>
      <c r="I300" s="29"/>
      <c r="J300" s="29"/>
      <c r="K300" s="29"/>
    </row>
    <row r="301" spans="8:11" ht="12.75">
      <c r="H301" s="29"/>
      <c r="I301" s="29"/>
      <c r="J301" s="29"/>
      <c r="K301" s="29"/>
    </row>
    <row r="302" spans="8:11" ht="12.75">
      <c r="H302" s="29"/>
      <c r="I302" s="29"/>
      <c r="J302" s="29"/>
      <c r="K302" s="29"/>
    </row>
    <row r="303" spans="8:11" ht="12.75">
      <c r="H303" s="29"/>
      <c r="I303" s="29"/>
      <c r="J303" s="29"/>
      <c r="K303" s="29"/>
    </row>
    <row r="304" spans="8:11" ht="12.75">
      <c r="H304" s="29"/>
      <c r="I304" s="29"/>
      <c r="J304" s="29"/>
      <c r="K304" s="29"/>
    </row>
    <row r="305" spans="8:11" ht="12.75">
      <c r="H305" s="29"/>
      <c r="I305" s="29"/>
      <c r="J305" s="29"/>
      <c r="K305" s="29"/>
    </row>
    <row r="306" spans="8:11" ht="12.75">
      <c r="H306" s="29"/>
      <c r="I306" s="29"/>
      <c r="J306" s="29"/>
      <c r="K306" s="29"/>
    </row>
    <row r="307" spans="8:11" ht="12.75">
      <c r="H307" s="29"/>
      <c r="I307" s="29"/>
      <c r="J307" s="29"/>
      <c r="K307" s="29"/>
    </row>
    <row r="308" spans="8:11" ht="12.75">
      <c r="H308" s="29"/>
      <c r="I308" s="29"/>
      <c r="J308" s="29"/>
      <c r="K308" s="29"/>
    </row>
    <row r="309" spans="8:11" ht="12.75">
      <c r="H309" s="29"/>
      <c r="I309" s="29"/>
      <c r="J309" s="29"/>
      <c r="K309" s="29"/>
    </row>
    <row r="310" spans="8:11" ht="12.75">
      <c r="H310" s="29"/>
      <c r="I310" s="29"/>
      <c r="J310" s="29"/>
      <c r="K310" s="29"/>
    </row>
    <row r="311" spans="8:11" ht="12.75">
      <c r="H311" s="29"/>
      <c r="I311" s="29"/>
      <c r="J311" s="29"/>
      <c r="K311" s="29"/>
    </row>
    <row r="312" spans="8:11" ht="12.75">
      <c r="H312" s="29"/>
      <c r="I312" s="29"/>
      <c r="J312" s="29"/>
      <c r="K312" s="29"/>
    </row>
    <row r="313" spans="8:11" ht="12.75">
      <c r="H313" s="29"/>
      <c r="I313" s="29"/>
      <c r="J313" s="29"/>
      <c r="K313" s="29"/>
    </row>
    <row r="314" spans="8:11" ht="12.75">
      <c r="H314" s="29"/>
      <c r="I314" s="29"/>
      <c r="J314" s="29"/>
      <c r="K314" s="29"/>
    </row>
    <row r="315" spans="8:11" ht="12.75">
      <c r="H315" s="29"/>
      <c r="I315" s="29"/>
      <c r="J315" s="29"/>
      <c r="K315" s="29"/>
    </row>
    <row r="316" spans="8:11" ht="12.75">
      <c r="H316" s="29"/>
      <c r="I316" s="29"/>
      <c r="J316" s="29"/>
      <c r="K316" s="29"/>
    </row>
    <row r="317" spans="8:11" ht="12.75">
      <c r="H317" s="29"/>
      <c r="I317" s="29"/>
      <c r="J317" s="29"/>
      <c r="K317" s="29"/>
    </row>
    <row r="318" spans="8:11" ht="12.75">
      <c r="H318" s="29"/>
      <c r="I318" s="29"/>
      <c r="J318" s="29"/>
      <c r="K318" s="29"/>
    </row>
    <row r="319" spans="8:11" ht="12.75">
      <c r="H319" s="29"/>
      <c r="I319" s="29"/>
      <c r="J319" s="29"/>
      <c r="K319" s="29"/>
    </row>
    <row r="320" spans="8:11" ht="12.75">
      <c r="H320" s="29"/>
      <c r="I320" s="29"/>
      <c r="J320" s="29"/>
      <c r="K320" s="29"/>
    </row>
    <row r="321" spans="8:11" ht="12.75">
      <c r="H321" s="29"/>
      <c r="I321" s="29"/>
      <c r="J321" s="29"/>
      <c r="K321" s="29"/>
    </row>
    <row r="322" spans="8:11" ht="12.75">
      <c r="H322" s="29"/>
      <c r="I322" s="29"/>
      <c r="J322" s="29"/>
      <c r="K322" s="29"/>
    </row>
    <row r="323" spans="8:11" ht="12.75">
      <c r="H323" s="29"/>
      <c r="I323" s="29"/>
      <c r="J323" s="29"/>
      <c r="K323" s="29"/>
    </row>
    <row r="324" spans="8:11" ht="12.75">
      <c r="H324" s="29"/>
      <c r="I324" s="29"/>
      <c r="J324" s="29"/>
      <c r="K324" s="29"/>
    </row>
    <row r="325" spans="8:11" ht="12.75">
      <c r="H325" s="29"/>
      <c r="I325" s="29"/>
      <c r="J325" s="29"/>
      <c r="K325" s="29"/>
    </row>
    <row r="326" spans="8:11" ht="12.75">
      <c r="H326" s="29"/>
      <c r="I326" s="29"/>
      <c r="J326" s="29"/>
      <c r="K326" s="29"/>
    </row>
    <row r="327" spans="8:11" ht="12.75">
      <c r="H327" s="29"/>
      <c r="I327" s="29"/>
      <c r="J327" s="29"/>
      <c r="K327" s="29"/>
    </row>
    <row r="328" spans="8:11" ht="12.75">
      <c r="H328" s="29"/>
      <c r="I328" s="29"/>
      <c r="J328" s="29"/>
      <c r="K328" s="29"/>
    </row>
    <row r="329" spans="8:11" ht="12.75">
      <c r="H329" s="29"/>
      <c r="I329" s="29"/>
      <c r="J329" s="29"/>
      <c r="K329" s="29"/>
    </row>
    <row r="330" spans="8:11" ht="12.75">
      <c r="H330" s="29"/>
      <c r="I330" s="29"/>
      <c r="J330" s="29"/>
      <c r="K330" s="29"/>
    </row>
    <row r="331" spans="8:11" ht="12.75">
      <c r="H331" s="29"/>
      <c r="I331" s="29"/>
      <c r="J331" s="29"/>
      <c r="K331" s="29"/>
    </row>
    <row r="332" spans="8:11" ht="12.75">
      <c r="H332" s="29"/>
      <c r="I332" s="29"/>
      <c r="J332" s="29"/>
      <c r="K332" s="29"/>
    </row>
    <row r="333" spans="8:11" ht="12.75">
      <c r="H333" s="29"/>
      <c r="I333" s="29"/>
      <c r="J333" s="29"/>
      <c r="K333" s="29"/>
    </row>
    <row r="334" spans="8:11" ht="12.75">
      <c r="H334" s="29"/>
      <c r="I334" s="29"/>
      <c r="J334" s="29"/>
      <c r="K334" s="29"/>
    </row>
    <row r="335" spans="8:11" ht="12.75">
      <c r="H335" s="29"/>
      <c r="I335" s="29"/>
      <c r="J335" s="29"/>
      <c r="K335" s="29"/>
    </row>
    <row r="336" spans="8:11" ht="12.75">
      <c r="H336" s="29"/>
      <c r="I336" s="29"/>
      <c r="J336" s="29"/>
      <c r="K336" s="29"/>
    </row>
    <row r="337" spans="8:11" ht="12.75">
      <c r="H337" s="29"/>
      <c r="I337" s="29"/>
      <c r="J337" s="29"/>
      <c r="K337" s="29"/>
    </row>
    <row r="338" spans="8:11" ht="12.75">
      <c r="H338" s="29"/>
      <c r="I338" s="29"/>
      <c r="J338" s="29"/>
      <c r="K338" s="29"/>
    </row>
    <row r="339" spans="8:11" ht="12.75">
      <c r="H339" s="29"/>
      <c r="I339" s="29"/>
      <c r="J339" s="29"/>
      <c r="K339" s="29"/>
    </row>
    <row r="340" spans="8:11" ht="12.75">
      <c r="H340" s="29"/>
      <c r="I340" s="29"/>
      <c r="J340" s="29"/>
      <c r="K340" s="29"/>
    </row>
    <row r="341" spans="8:11" ht="12.75">
      <c r="H341" s="29"/>
      <c r="I341" s="29"/>
      <c r="J341" s="29"/>
      <c r="K341" s="29"/>
    </row>
    <row r="342" spans="8:11" ht="12.75">
      <c r="H342" s="29"/>
      <c r="I342" s="29"/>
      <c r="J342" s="29"/>
      <c r="K342" s="29"/>
    </row>
    <row r="343" spans="8:11" ht="12.75">
      <c r="H343" s="29"/>
      <c r="I343" s="29"/>
      <c r="J343" s="29"/>
      <c r="K343" s="29"/>
    </row>
    <row r="344" spans="8:11" ht="12.75">
      <c r="H344" s="29"/>
      <c r="I344" s="29"/>
      <c r="J344" s="29"/>
      <c r="K344" s="29"/>
    </row>
    <row r="345" spans="8:11" ht="12.75">
      <c r="H345" s="29"/>
      <c r="I345" s="29"/>
      <c r="J345" s="29"/>
      <c r="K345" s="29"/>
    </row>
    <row r="346" spans="8:11" ht="12.75">
      <c r="H346" s="29"/>
      <c r="I346" s="29"/>
      <c r="J346" s="29"/>
      <c r="K346" s="29"/>
    </row>
    <row r="347" spans="8:11" ht="12.75">
      <c r="H347" s="29"/>
      <c r="I347" s="29"/>
      <c r="J347" s="29"/>
      <c r="K347" s="29"/>
    </row>
    <row r="348" spans="8:11" ht="12.75">
      <c r="H348" s="29"/>
      <c r="I348" s="29"/>
      <c r="J348" s="29"/>
      <c r="K348" s="29"/>
    </row>
    <row r="349" spans="8:11" ht="12.75">
      <c r="H349" s="29"/>
      <c r="I349" s="29"/>
      <c r="J349" s="29"/>
      <c r="K349" s="29"/>
    </row>
    <row r="350" spans="8:11" ht="12.75">
      <c r="H350" s="29"/>
      <c r="I350" s="29"/>
      <c r="J350" s="29"/>
      <c r="K350" s="29"/>
    </row>
    <row r="351" spans="8:11" ht="12.75">
      <c r="H351" s="29"/>
      <c r="I351" s="29"/>
      <c r="J351" s="29"/>
      <c r="K351" s="29"/>
    </row>
    <row r="352" spans="8:11" ht="12.75">
      <c r="H352" s="29"/>
      <c r="I352" s="29"/>
      <c r="J352" s="29"/>
      <c r="K352" s="29"/>
    </row>
    <row r="353" spans="8:11" ht="12.75">
      <c r="H353" s="29"/>
      <c r="I353" s="29"/>
      <c r="J353" s="29"/>
      <c r="K353" s="29"/>
    </row>
    <row r="354" spans="8:11" ht="12.75">
      <c r="H354" s="29"/>
      <c r="I354" s="29"/>
      <c r="J354" s="29"/>
      <c r="K354" s="29"/>
    </row>
    <row r="355" spans="8:11" ht="12.75">
      <c r="H355" s="29"/>
      <c r="I355" s="29"/>
      <c r="J355" s="29"/>
      <c r="K355" s="29"/>
    </row>
    <row r="356" spans="8:11" ht="12.75">
      <c r="H356" s="29"/>
      <c r="I356" s="29"/>
      <c r="J356" s="29"/>
      <c r="K356" s="29"/>
    </row>
    <row r="357" spans="8:11" ht="12.75">
      <c r="H357" s="29"/>
      <c r="I357" s="29"/>
      <c r="J357" s="29"/>
      <c r="K357" s="29"/>
    </row>
    <row r="358" spans="8:11" ht="12.75">
      <c r="H358" s="29"/>
      <c r="I358" s="29"/>
      <c r="J358" s="29"/>
      <c r="K358" s="29"/>
    </row>
    <row r="359" spans="8:11" ht="12.75">
      <c r="H359" s="29"/>
      <c r="I359" s="29"/>
      <c r="J359" s="29"/>
      <c r="K359" s="29"/>
    </row>
    <row r="360" spans="8:11" ht="12.75">
      <c r="H360" s="29"/>
      <c r="I360" s="29"/>
      <c r="J360" s="29"/>
      <c r="K360" s="29"/>
    </row>
    <row r="361" spans="8:11" ht="12.75">
      <c r="H361" s="29"/>
      <c r="I361" s="29"/>
      <c r="J361" s="29"/>
      <c r="K361" s="29"/>
    </row>
    <row r="362" spans="8:11" ht="12.75">
      <c r="H362" s="29"/>
      <c r="I362" s="29"/>
      <c r="J362" s="29"/>
      <c r="K362" s="29"/>
    </row>
    <row r="363" spans="8:11" ht="12.75">
      <c r="H363" s="29"/>
      <c r="I363" s="29"/>
      <c r="J363" s="29"/>
      <c r="K363" s="29"/>
    </row>
    <row r="364" spans="8:11" ht="12.75">
      <c r="H364" s="29"/>
      <c r="I364" s="29"/>
      <c r="J364" s="29"/>
      <c r="K364" s="29"/>
    </row>
    <row r="365" spans="8:11" ht="12.75">
      <c r="H365" s="29"/>
      <c r="I365" s="29"/>
      <c r="J365" s="29"/>
      <c r="K365" s="29"/>
    </row>
    <row r="366" spans="8:11" ht="12.75">
      <c r="H366" s="29"/>
      <c r="I366" s="29"/>
      <c r="J366" s="29"/>
      <c r="K366" s="29"/>
    </row>
    <row r="367" spans="8:11" ht="12.75">
      <c r="H367" s="29"/>
      <c r="I367" s="29"/>
      <c r="J367" s="29"/>
      <c r="K367" s="29"/>
    </row>
    <row r="368" spans="8:11" ht="12.75">
      <c r="H368" s="29"/>
      <c r="I368" s="29"/>
      <c r="J368" s="29"/>
      <c r="K368" s="29"/>
    </row>
    <row r="369" spans="8:11" ht="12.75">
      <c r="H369" s="29"/>
      <c r="I369" s="29"/>
      <c r="J369" s="29"/>
      <c r="K369" s="29"/>
    </row>
    <row r="370" spans="8:11" ht="12.75">
      <c r="H370" s="29"/>
      <c r="I370" s="29"/>
      <c r="J370" s="29"/>
      <c r="K370" s="29"/>
    </row>
    <row r="371" spans="8:11" ht="12.75">
      <c r="H371" s="29"/>
      <c r="I371" s="29"/>
      <c r="J371" s="29"/>
      <c r="K371" s="29"/>
    </row>
    <row r="372" spans="8:11" ht="12.75">
      <c r="H372" s="29"/>
      <c r="I372" s="29"/>
      <c r="J372" s="29"/>
      <c r="K372" s="29"/>
    </row>
    <row r="373" spans="8:11" ht="12.75">
      <c r="H373" s="29"/>
      <c r="I373" s="29"/>
      <c r="J373" s="29"/>
      <c r="K373" s="29"/>
    </row>
    <row r="374" spans="8:11" ht="12.75">
      <c r="H374" s="29"/>
      <c r="I374" s="29"/>
      <c r="J374" s="29"/>
      <c r="K374" s="29"/>
    </row>
    <row r="375" spans="8:11" ht="12.75">
      <c r="H375" s="29"/>
      <c r="I375" s="29"/>
      <c r="J375" s="29"/>
      <c r="K375" s="29"/>
    </row>
    <row r="376" spans="8:11" ht="12.75">
      <c r="H376" s="29"/>
      <c r="I376" s="29"/>
      <c r="J376" s="29"/>
      <c r="K376" s="29"/>
    </row>
    <row r="377" spans="8:11" ht="12.75">
      <c r="H377" s="29"/>
      <c r="I377" s="29"/>
      <c r="J377" s="29"/>
      <c r="K377" s="29"/>
    </row>
    <row r="378" spans="8:11" ht="12.75">
      <c r="H378" s="29"/>
      <c r="I378" s="29"/>
      <c r="J378" s="29"/>
      <c r="K378" s="29"/>
    </row>
    <row r="379" spans="8:11" ht="12.75">
      <c r="H379" s="29"/>
      <c r="I379" s="29"/>
      <c r="J379" s="29"/>
      <c r="K379" s="29"/>
    </row>
    <row r="380" spans="8:11" ht="12.75">
      <c r="H380" s="29"/>
      <c r="I380" s="29"/>
      <c r="J380" s="29"/>
      <c r="K380" s="29"/>
    </row>
    <row r="381" spans="8:11" ht="12.75">
      <c r="H381" s="29"/>
      <c r="I381" s="29"/>
      <c r="J381" s="29"/>
      <c r="K381" s="29"/>
    </row>
    <row r="382" spans="8:11" ht="12.75">
      <c r="H382" s="29"/>
      <c r="I382" s="29"/>
      <c r="J382" s="29"/>
      <c r="K382" s="29"/>
    </row>
    <row r="383" spans="8:11" ht="12.75">
      <c r="H383" s="29"/>
      <c r="I383" s="29"/>
      <c r="J383" s="29"/>
      <c r="K383" s="29"/>
    </row>
    <row r="384" spans="8:11" ht="12.75">
      <c r="H384" s="29"/>
      <c r="I384" s="29"/>
      <c r="J384" s="29"/>
      <c r="K384" s="29"/>
    </row>
    <row r="385" spans="8:11" ht="12.75">
      <c r="H385" s="29"/>
      <c r="I385" s="29"/>
      <c r="J385" s="29"/>
      <c r="K385" s="29"/>
    </row>
    <row r="386" spans="8:11" ht="12.75">
      <c r="H386" s="29"/>
      <c r="I386" s="29"/>
      <c r="J386" s="29"/>
      <c r="K386" s="29"/>
    </row>
    <row r="387" spans="8:11" ht="12.75">
      <c r="H387" s="29"/>
      <c r="I387" s="29"/>
      <c r="J387" s="29"/>
      <c r="K387" s="29"/>
    </row>
    <row r="388" spans="8:11" ht="12.75">
      <c r="H388" s="29"/>
      <c r="I388" s="29"/>
      <c r="J388" s="29"/>
      <c r="K388" s="29"/>
    </row>
    <row r="389" spans="8:11" ht="12.75">
      <c r="H389" s="29"/>
      <c r="I389" s="29"/>
      <c r="J389" s="29"/>
      <c r="K389" s="29"/>
    </row>
    <row r="390" spans="8:11" ht="12.75">
      <c r="H390" s="29"/>
      <c r="I390" s="29"/>
      <c r="J390" s="29"/>
      <c r="K390" s="29"/>
    </row>
    <row r="391" spans="8:11" ht="12.75">
      <c r="H391" s="29"/>
      <c r="I391" s="29"/>
      <c r="J391" s="29"/>
      <c r="K391" s="29"/>
    </row>
    <row r="392" spans="8:11" ht="12.75">
      <c r="H392" s="29"/>
      <c r="I392" s="29"/>
      <c r="J392" s="29"/>
      <c r="K392" s="29"/>
    </row>
    <row r="393" spans="8:11" ht="12.75">
      <c r="H393" s="29"/>
      <c r="I393" s="29"/>
      <c r="J393" s="29"/>
      <c r="K393" s="29"/>
    </row>
    <row r="394" spans="8:11" ht="12.75">
      <c r="H394" s="29"/>
      <c r="I394" s="29"/>
      <c r="J394" s="29"/>
      <c r="K394" s="29"/>
    </row>
    <row r="395" spans="8:11" ht="12.75">
      <c r="H395" s="29"/>
      <c r="I395" s="29"/>
      <c r="J395" s="29"/>
      <c r="K395" s="29"/>
    </row>
    <row r="396" spans="8:11" ht="12.75">
      <c r="H396" s="29"/>
      <c r="I396" s="29"/>
      <c r="J396" s="29"/>
      <c r="K396" s="29"/>
    </row>
    <row r="397" spans="8:11" ht="12.75">
      <c r="H397" s="29"/>
      <c r="I397" s="29"/>
      <c r="J397" s="29"/>
      <c r="K397" s="29"/>
    </row>
    <row r="398" spans="8:11" ht="12.75">
      <c r="H398" s="29"/>
      <c r="I398" s="29"/>
      <c r="J398" s="29"/>
      <c r="K398" s="29"/>
    </row>
    <row r="399" spans="8:11" ht="12.75">
      <c r="H399" s="29"/>
      <c r="I399" s="29"/>
      <c r="J399" s="29"/>
      <c r="K399" s="29"/>
    </row>
    <row r="400" spans="8:11" ht="12.75">
      <c r="H400" s="29"/>
      <c r="I400" s="29"/>
      <c r="J400" s="29"/>
      <c r="K400" s="29"/>
    </row>
    <row r="401" spans="8:11" ht="12.75">
      <c r="H401" s="29"/>
      <c r="I401" s="29"/>
      <c r="J401" s="29"/>
      <c r="K401" s="29"/>
    </row>
    <row r="402" spans="8:11" ht="12.75">
      <c r="H402" s="29"/>
      <c r="I402" s="29"/>
      <c r="J402" s="29"/>
      <c r="K402" s="29"/>
    </row>
    <row r="403" spans="8:11" ht="12.75">
      <c r="H403" s="29"/>
      <c r="I403" s="29"/>
      <c r="J403" s="29"/>
      <c r="K403" s="29"/>
    </row>
    <row r="404" spans="8:11" ht="12.75">
      <c r="H404" s="29"/>
      <c r="I404" s="29"/>
      <c r="J404" s="29"/>
      <c r="K404" s="29"/>
    </row>
    <row r="405" spans="8:11" ht="12.75">
      <c r="H405" s="29"/>
      <c r="I405" s="29"/>
      <c r="J405" s="29"/>
      <c r="K405" s="29"/>
    </row>
    <row r="406" spans="8:11" ht="12.75">
      <c r="H406" s="29"/>
      <c r="I406" s="29"/>
      <c r="J406" s="29"/>
      <c r="K406" s="29"/>
    </row>
    <row r="407" spans="8:11" ht="12.75">
      <c r="H407" s="29"/>
      <c r="I407" s="29"/>
      <c r="J407" s="29"/>
      <c r="K407" s="29"/>
    </row>
    <row r="408" spans="8:11" ht="12.75">
      <c r="H408" s="29"/>
      <c r="I408" s="29"/>
      <c r="J408" s="29"/>
      <c r="K408" s="29"/>
    </row>
    <row r="409" spans="8:11" ht="12.75">
      <c r="H409" s="29"/>
      <c r="I409" s="29"/>
      <c r="J409" s="29"/>
      <c r="K409" s="29"/>
    </row>
    <row r="410" spans="8:11" ht="12.75">
      <c r="H410" s="29"/>
      <c r="I410" s="29"/>
      <c r="J410" s="29"/>
      <c r="K410" s="29"/>
    </row>
    <row r="411" spans="8:11" ht="12.75">
      <c r="H411" s="29"/>
      <c r="I411" s="29"/>
      <c r="J411" s="29"/>
      <c r="K411" s="29"/>
    </row>
    <row r="412" spans="8:11" ht="12.75">
      <c r="H412" s="29"/>
      <c r="I412" s="29"/>
      <c r="J412" s="29"/>
      <c r="K412" s="29"/>
    </row>
    <row r="413" spans="8:11" ht="12.75">
      <c r="H413" s="29"/>
      <c r="I413" s="29"/>
      <c r="J413" s="29"/>
      <c r="K413" s="29"/>
    </row>
    <row r="414" spans="8:11" ht="12.75">
      <c r="H414" s="29"/>
      <c r="I414" s="29"/>
      <c r="J414" s="29"/>
      <c r="K414" s="29"/>
    </row>
    <row r="415" spans="8:11" ht="12.75">
      <c r="H415" s="29"/>
      <c r="I415" s="29"/>
      <c r="J415" s="29"/>
      <c r="K415" s="29"/>
    </row>
    <row r="416" spans="8:11" ht="12.75">
      <c r="H416" s="29"/>
      <c r="I416" s="29"/>
      <c r="J416" s="29"/>
      <c r="K416" s="29"/>
    </row>
    <row r="417" spans="8:11" ht="12.75">
      <c r="H417" s="29"/>
      <c r="I417" s="29"/>
      <c r="J417" s="29"/>
      <c r="K417" s="29"/>
    </row>
    <row r="418" spans="8:11" ht="12.75">
      <c r="H418" s="29"/>
      <c r="I418" s="29"/>
      <c r="J418" s="29"/>
      <c r="K418" s="29"/>
    </row>
    <row r="419" spans="8:11" ht="12.75">
      <c r="H419" s="29"/>
      <c r="I419" s="29"/>
      <c r="J419" s="29"/>
      <c r="K419" s="29"/>
    </row>
    <row r="420" spans="8:11" ht="12.75">
      <c r="H420" s="29"/>
      <c r="I420" s="29"/>
      <c r="J420" s="29"/>
      <c r="K420" s="29"/>
    </row>
    <row r="421" spans="8:11" ht="12.75">
      <c r="H421" s="29"/>
      <c r="I421" s="29"/>
      <c r="J421" s="29"/>
      <c r="K421" s="29"/>
    </row>
    <row r="422" spans="8:11" ht="12.75">
      <c r="H422" s="29"/>
      <c r="I422" s="29"/>
      <c r="J422" s="29"/>
      <c r="K422" s="29"/>
    </row>
    <row r="423" spans="8:11" ht="12.75">
      <c r="H423" s="29"/>
      <c r="I423" s="29"/>
      <c r="J423" s="29"/>
      <c r="K423" s="29"/>
    </row>
    <row r="424" spans="8:11" ht="12.75">
      <c r="H424" s="29"/>
      <c r="I424" s="29"/>
      <c r="J424" s="29"/>
      <c r="K424" s="29"/>
    </row>
    <row r="425" spans="8:11" ht="12.75">
      <c r="H425" s="29"/>
      <c r="I425" s="29"/>
      <c r="J425" s="29"/>
      <c r="K425" s="29"/>
    </row>
    <row r="426" spans="8:11" ht="12.75">
      <c r="H426" s="29"/>
      <c r="I426" s="29"/>
      <c r="J426" s="29"/>
      <c r="K426" s="29"/>
    </row>
    <row r="427" spans="8:11" ht="12.75">
      <c r="H427" s="29"/>
      <c r="I427" s="29"/>
      <c r="J427" s="29"/>
      <c r="K427" s="29"/>
    </row>
    <row r="428" spans="8:11" ht="12.75">
      <c r="H428" s="29"/>
      <c r="I428" s="29"/>
      <c r="J428" s="29"/>
      <c r="K428" s="29"/>
    </row>
    <row r="429" spans="8:11" ht="12.75">
      <c r="H429" s="29"/>
      <c r="I429" s="29"/>
      <c r="J429" s="29"/>
      <c r="K429" s="29"/>
    </row>
    <row r="430" spans="8:11" ht="12.75">
      <c r="H430" s="29"/>
      <c r="I430" s="29"/>
      <c r="J430" s="29"/>
      <c r="K430" s="29"/>
    </row>
    <row r="431" spans="8:11" ht="12.75">
      <c r="H431" s="29"/>
      <c r="I431" s="29"/>
      <c r="J431" s="29"/>
      <c r="K431" s="29"/>
    </row>
    <row r="432" spans="8:11" ht="12.75">
      <c r="H432" s="29"/>
      <c r="I432" s="29"/>
      <c r="J432" s="29"/>
      <c r="K432" s="29"/>
    </row>
    <row r="433" spans="8:11" ht="12.75">
      <c r="H433" s="29"/>
      <c r="I433" s="29"/>
      <c r="J433" s="29"/>
      <c r="K433" s="29"/>
    </row>
    <row r="434" spans="8:11" ht="12.75">
      <c r="H434" s="29"/>
      <c r="I434" s="29"/>
      <c r="J434" s="29"/>
      <c r="K434" s="29"/>
    </row>
    <row r="435" spans="8:11" ht="12.75">
      <c r="H435" s="29"/>
      <c r="I435" s="29"/>
      <c r="J435" s="29"/>
      <c r="K435" s="29"/>
    </row>
    <row r="436" spans="8:11" ht="12.75">
      <c r="H436" s="29"/>
      <c r="I436" s="29"/>
      <c r="J436" s="29"/>
      <c r="K436" s="29"/>
    </row>
    <row r="437" spans="8:11" ht="12.75">
      <c r="H437" s="29"/>
      <c r="I437" s="29"/>
      <c r="J437" s="29"/>
      <c r="K437" s="29"/>
    </row>
    <row r="438" spans="8:11" ht="12.75">
      <c r="H438" s="29"/>
      <c r="I438" s="29"/>
      <c r="J438" s="29"/>
      <c r="K438" s="29"/>
    </row>
    <row r="439" spans="8:11" ht="12.75">
      <c r="H439" s="29"/>
      <c r="I439" s="29"/>
      <c r="J439" s="29"/>
      <c r="K439" s="29"/>
    </row>
    <row r="440" spans="8:11" ht="12.75">
      <c r="H440" s="29"/>
      <c r="I440" s="29"/>
      <c r="J440" s="29"/>
      <c r="K440" s="29"/>
    </row>
    <row r="441" spans="8:11" ht="12.75">
      <c r="H441" s="29"/>
      <c r="I441" s="29"/>
      <c r="J441" s="29"/>
      <c r="K441" s="29"/>
    </row>
    <row r="442" spans="8:11" ht="12.75">
      <c r="H442" s="29"/>
      <c r="I442" s="29"/>
      <c r="J442" s="29"/>
      <c r="K442" s="29"/>
    </row>
    <row r="443" spans="8:11" ht="12.75">
      <c r="H443" s="29"/>
      <c r="I443" s="29"/>
      <c r="J443" s="29"/>
      <c r="K443" s="29"/>
    </row>
    <row r="444" spans="8:11" ht="12.75">
      <c r="H444" s="29"/>
      <c r="I444" s="29"/>
      <c r="J444" s="29"/>
      <c r="K444" s="29"/>
    </row>
    <row r="445" spans="8:11" ht="12.75">
      <c r="H445" s="29"/>
      <c r="I445" s="29"/>
      <c r="J445" s="29"/>
      <c r="K445" s="29"/>
    </row>
    <row r="446" spans="8:11" ht="12.75">
      <c r="H446" s="29"/>
      <c r="I446" s="29"/>
      <c r="J446" s="29"/>
      <c r="K446" s="29"/>
    </row>
    <row r="447" spans="8:11" ht="12.75">
      <c r="H447" s="29"/>
      <c r="I447" s="29"/>
      <c r="J447" s="29"/>
      <c r="K447" s="29"/>
    </row>
    <row r="448" spans="8:11" ht="12.75">
      <c r="H448" s="29"/>
      <c r="I448" s="29"/>
      <c r="J448" s="29"/>
      <c r="K448" s="29"/>
    </row>
    <row r="449" spans="8:11" ht="12.75">
      <c r="H449" s="29"/>
      <c r="I449" s="29"/>
      <c r="J449" s="29"/>
      <c r="K449" s="29"/>
    </row>
    <row r="450" spans="8:11" ht="12.75">
      <c r="H450" s="29"/>
      <c r="I450" s="29"/>
      <c r="J450" s="29"/>
      <c r="K450" s="29"/>
    </row>
    <row r="451" spans="8:11" ht="12.75">
      <c r="H451" s="29"/>
      <c r="I451" s="29"/>
      <c r="J451" s="29"/>
      <c r="K451" s="29"/>
    </row>
    <row r="452" spans="8:11" ht="12.75">
      <c r="H452" s="29"/>
      <c r="I452" s="29"/>
      <c r="J452" s="29"/>
      <c r="K452" s="29"/>
    </row>
    <row r="453" spans="8:11" ht="12.75">
      <c r="H453" s="29"/>
      <c r="I453" s="29"/>
      <c r="J453" s="29"/>
      <c r="K453" s="29"/>
    </row>
    <row r="454" spans="8:11" ht="12.75">
      <c r="H454" s="29"/>
      <c r="I454" s="29"/>
      <c r="J454" s="29"/>
      <c r="K454" s="29"/>
    </row>
    <row r="455" spans="8:11" ht="12.75">
      <c r="H455" s="29"/>
      <c r="I455" s="29"/>
      <c r="J455" s="29"/>
      <c r="K455" s="29"/>
    </row>
    <row r="456" spans="8:11" ht="12.75">
      <c r="H456" s="29"/>
      <c r="I456" s="29"/>
      <c r="J456" s="29"/>
      <c r="K456" s="29"/>
    </row>
    <row r="457" spans="8:11" ht="12.75">
      <c r="H457" s="29"/>
      <c r="I457" s="29"/>
      <c r="J457" s="29"/>
      <c r="K457" s="29"/>
    </row>
    <row r="458" spans="8:11" ht="12.75">
      <c r="H458" s="29"/>
      <c r="I458" s="29"/>
      <c r="J458" s="29"/>
      <c r="K458" s="29"/>
    </row>
    <row r="459" spans="8:11" ht="12.75">
      <c r="H459" s="29"/>
      <c r="I459" s="29"/>
      <c r="J459" s="29"/>
      <c r="K459" s="29"/>
    </row>
    <row r="460" spans="8:11" ht="12.75">
      <c r="H460" s="29"/>
      <c r="I460" s="29"/>
      <c r="J460" s="29"/>
      <c r="K460" s="29"/>
    </row>
    <row r="461" spans="8:11" ht="12.75">
      <c r="H461" s="29"/>
      <c r="I461" s="29"/>
      <c r="J461" s="29"/>
      <c r="K461" s="29"/>
    </row>
    <row r="462" spans="8:11" ht="12.75">
      <c r="H462" s="29"/>
      <c r="I462" s="29"/>
      <c r="J462" s="29"/>
      <c r="K462" s="29"/>
    </row>
    <row r="463" spans="8:11" ht="12.75">
      <c r="H463" s="29"/>
      <c r="I463" s="29"/>
      <c r="J463" s="29"/>
      <c r="K463" s="29"/>
    </row>
    <row r="464" spans="8:11" ht="12.75">
      <c r="H464" s="29"/>
      <c r="I464" s="29"/>
      <c r="J464" s="29"/>
      <c r="K464" s="29"/>
    </row>
    <row r="465" spans="8:11" ht="12.75">
      <c r="H465" s="29"/>
      <c r="I465" s="29"/>
      <c r="J465" s="29"/>
      <c r="K465" s="29"/>
    </row>
    <row r="466" spans="8:11" ht="12.75">
      <c r="H466" s="29"/>
      <c r="I466" s="29"/>
      <c r="J466" s="29"/>
      <c r="K466" s="29"/>
    </row>
    <row r="467" spans="8:11" ht="12.75">
      <c r="H467" s="29"/>
      <c r="I467" s="29"/>
      <c r="J467" s="29"/>
      <c r="K467" s="29"/>
    </row>
    <row r="468" spans="8:11" ht="12.75">
      <c r="H468" s="29"/>
      <c r="I468" s="29"/>
      <c r="J468" s="29"/>
      <c r="K468" s="29"/>
    </row>
    <row r="469" spans="8:11" ht="12.75">
      <c r="H469" s="29"/>
      <c r="I469" s="29"/>
      <c r="J469" s="29"/>
      <c r="K469" s="29"/>
    </row>
    <row r="470" spans="8:11" ht="12.75">
      <c r="H470" s="29"/>
      <c r="I470" s="29"/>
      <c r="J470" s="29"/>
      <c r="K470" s="29"/>
    </row>
    <row r="471" spans="8:11" ht="12.75">
      <c r="H471" s="29"/>
      <c r="I471" s="29"/>
      <c r="J471" s="29"/>
      <c r="K471" s="29"/>
    </row>
    <row r="472" spans="8:11" ht="12.75">
      <c r="H472" s="29"/>
      <c r="I472" s="29"/>
      <c r="J472" s="29"/>
      <c r="K472" s="29"/>
    </row>
    <row r="473" spans="8:11" ht="12.75">
      <c r="H473" s="29"/>
      <c r="I473" s="29"/>
      <c r="J473" s="29"/>
      <c r="K473" s="29"/>
    </row>
    <row r="474" spans="8:11" ht="12.75">
      <c r="H474" s="29"/>
      <c r="I474" s="29"/>
      <c r="J474" s="29"/>
      <c r="K474" s="29"/>
    </row>
    <row r="475" spans="8:11" ht="12.75">
      <c r="H475" s="29"/>
      <c r="I475" s="29"/>
      <c r="J475" s="29"/>
      <c r="K475" s="29"/>
    </row>
    <row r="476" spans="8:11" ht="12.75">
      <c r="H476" s="29"/>
      <c r="I476" s="29"/>
      <c r="J476" s="29"/>
      <c r="K476" s="29"/>
    </row>
    <row r="477" spans="8:11" ht="12.75">
      <c r="H477" s="29"/>
      <c r="I477" s="29"/>
      <c r="J477" s="29"/>
      <c r="K477" s="29"/>
    </row>
    <row r="478" spans="8:11" ht="12.75">
      <c r="H478" s="29"/>
      <c r="I478" s="29"/>
      <c r="J478" s="29"/>
      <c r="K478" s="29"/>
    </row>
    <row r="479" spans="8:11" ht="12.75">
      <c r="H479" s="29"/>
      <c r="I479" s="29"/>
      <c r="J479" s="29"/>
      <c r="K479" s="29"/>
    </row>
    <row r="480" spans="8:11" ht="12.75">
      <c r="H480" s="29"/>
      <c r="I480" s="29"/>
      <c r="J480" s="29"/>
      <c r="K480" s="29"/>
    </row>
    <row r="481" spans="8:11" ht="12.75">
      <c r="H481" s="29"/>
      <c r="I481" s="29"/>
      <c r="J481" s="29"/>
      <c r="K481" s="29"/>
    </row>
    <row r="482" spans="8:11" ht="12.75">
      <c r="H482" s="29"/>
      <c r="I482" s="29"/>
      <c r="J482" s="29"/>
      <c r="K482" s="29"/>
    </row>
    <row r="483" spans="8:11" ht="12.75">
      <c r="H483" s="29"/>
      <c r="I483" s="29"/>
      <c r="J483" s="29"/>
      <c r="K483" s="29"/>
    </row>
    <row r="484" spans="8:11" ht="12.75">
      <c r="H484" s="29"/>
      <c r="I484" s="29"/>
      <c r="J484" s="29"/>
      <c r="K484" s="29"/>
    </row>
    <row r="485" spans="8:11" ht="12.75">
      <c r="H485" s="29"/>
      <c r="I485" s="29"/>
      <c r="J485" s="29"/>
      <c r="K485" s="29"/>
    </row>
    <row r="486" spans="8:11" ht="12.75">
      <c r="H486" s="29"/>
      <c r="I486" s="29"/>
      <c r="J486" s="29"/>
      <c r="K486" s="29"/>
    </row>
    <row r="487" spans="8:11" ht="12.75">
      <c r="H487" s="29"/>
      <c r="I487" s="29"/>
      <c r="J487" s="29"/>
      <c r="K487" s="29"/>
    </row>
    <row r="488" spans="8:11" ht="12.75">
      <c r="H488" s="29"/>
      <c r="I488" s="29"/>
      <c r="J488" s="29"/>
      <c r="K488" s="29"/>
    </row>
    <row r="489" spans="8:11" ht="12.75">
      <c r="H489" s="29"/>
      <c r="I489" s="29"/>
      <c r="J489" s="29"/>
      <c r="K489" s="29"/>
    </row>
    <row r="490" spans="8:11" ht="12.75">
      <c r="H490" s="29"/>
      <c r="I490" s="29"/>
      <c r="J490" s="29"/>
      <c r="K490" s="29"/>
    </row>
    <row r="491" spans="8:11" ht="12.75">
      <c r="H491" s="29"/>
      <c r="I491" s="29"/>
      <c r="J491" s="29"/>
      <c r="K491" s="29"/>
    </row>
    <row r="492" spans="8:11" ht="12.75">
      <c r="H492" s="29"/>
      <c r="I492" s="29"/>
      <c r="J492" s="29"/>
      <c r="K492" s="29"/>
    </row>
    <row r="493" spans="8:11" ht="12.75">
      <c r="H493" s="29"/>
      <c r="I493" s="29"/>
      <c r="J493" s="29"/>
      <c r="K493" s="29"/>
    </row>
    <row r="494" spans="8:11" ht="12.75">
      <c r="H494" s="29"/>
      <c r="I494" s="29"/>
      <c r="J494" s="29"/>
      <c r="K494" s="29"/>
    </row>
    <row r="495" spans="8:11" ht="12.75">
      <c r="H495" s="29"/>
      <c r="I495" s="29"/>
      <c r="J495" s="29"/>
      <c r="K495" s="29"/>
    </row>
    <row r="496" spans="8:11" ht="12.75">
      <c r="H496" s="29"/>
      <c r="I496" s="29"/>
      <c r="J496" s="29"/>
      <c r="K496" s="29"/>
    </row>
    <row r="497" spans="8:11" ht="12.75">
      <c r="H497" s="29"/>
      <c r="I497" s="29"/>
      <c r="J497" s="29"/>
      <c r="K497" s="29"/>
    </row>
    <row r="498" spans="8:11" ht="12.75">
      <c r="H498" s="29"/>
      <c r="I498" s="29"/>
      <c r="J498" s="29"/>
      <c r="K498" s="29"/>
    </row>
    <row r="499" spans="8:11" ht="12.75">
      <c r="H499" s="29"/>
      <c r="I499" s="29"/>
      <c r="J499" s="29"/>
      <c r="K499" s="29"/>
    </row>
    <row r="500" spans="8:11" ht="12.75">
      <c r="H500" s="29"/>
      <c r="I500" s="29"/>
      <c r="J500" s="29"/>
      <c r="K500" s="29"/>
    </row>
    <row r="501" spans="8:11" ht="12.75">
      <c r="H501" s="29"/>
      <c r="I501" s="29"/>
      <c r="J501" s="29"/>
      <c r="K501" s="29"/>
    </row>
    <row r="502" spans="8:11" ht="12.75">
      <c r="H502" s="29"/>
      <c r="I502" s="29"/>
      <c r="J502" s="29"/>
      <c r="K502" s="29"/>
    </row>
    <row r="503" spans="8:11" ht="12.75">
      <c r="H503" s="29"/>
      <c r="I503" s="29"/>
      <c r="J503" s="29"/>
      <c r="K503" s="29"/>
    </row>
    <row r="504" spans="8:11" ht="12.75">
      <c r="H504" s="29"/>
      <c r="I504" s="29"/>
      <c r="J504" s="29"/>
      <c r="K504" s="29"/>
    </row>
    <row r="505" spans="8:11" ht="12.75">
      <c r="H505" s="29"/>
      <c r="I505" s="29"/>
      <c r="J505" s="29"/>
      <c r="K505" s="29"/>
    </row>
    <row r="506" spans="8:11" ht="12.75">
      <c r="H506" s="29"/>
      <c r="I506" s="29"/>
      <c r="J506" s="29"/>
      <c r="K506" s="29"/>
    </row>
    <row r="507" spans="8:11" ht="12.75">
      <c r="H507" s="29"/>
      <c r="I507" s="29"/>
      <c r="J507" s="29"/>
      <c r="K507" s="29"/>
    </row>
    <row r="508" spans="8:11" ht="12.75">
      <c r="H508" s="29"/>
      <c r="I508" s="29"/>
      <c r="J508" s="29"/>
      <c r="K508" s="29"/>
    </row>
    <row r="509" spans="8:11" ht="12.75">
      <c r="H509" s="29"/>
      <c r="I509" s="29"/>
      <c r="J509" s="29"/>
      <c r="K509" s="29"/>
    </row>
    <row r="510" spans="8:11" ht="12.75">
      <c r="H510" s="29"/>
      <c r="I510" s="29"/>
      <c r="J510" s="29"/>
      <c r="K510" s="29"/>
    </row>
    <row r="511" spans="8:11" ht="12.75">
      <c r="H511" s="29"/>
      <c r="I511" s="29"/>
      <c r="J511" s="29"/>
      <c r="K511" s="29"/>
    </row>
    <row r="512" spans="8:11" ht="12.75">
      <c r="H512" s="29"/>
      <c r="I512" s="29"/>
      <c r="J512" s="29"/>
      <c r="K512" s="29"/>
    </row>
    <row r="513" spans="8:11" ht="12.75">
      <c r="H513" s="29"/>
      <c r="I513" s="29"/>
      <c r="J513" s="29"/>
      <c r="K513" s="29"/>
    </row>
    <row r="514" spans="8:11" ht="12.75">
      <c r="H514" s="29"/>
      <c r="I514" s="29"/>
      <c r="J514" s="29"/>
      <c r="K514" s="29"/>
    </row>
    <row r="515" spans="8:11" ht="12.75">
      <c r="H515" s="29"/>
      <c r="I515" s="29"/>
      <c r="J515" s="29"/>
      <c r="K515" s="29"/>
    </row>
    <row r="516" spans="8:11" ht="12.75">
      <c r="H516" s="29"/>
      <c r="I516" s="29"/>
      <c r="J516" s="29"/>
      <c r="K516" s="29"/>
    </row>
    <row r="517" spans="8:11" ht="12.75">
      <c r="H517" s="29"/>
      <c r="I517" s="29"/>
      <c r="J517" s="29"/>
      <c r="K517" s="29"/>
    </row>
    <row r="518" spans="8:11" ht="12.75">
      <c r="H518" s="29"/>
      <c r="I518" s="29"/>
      <c r="J518" s="29"/>
      <c r="K518" s="29"/>
    </row>
    <row r="519" spans="8:11" ht="12.75">
      <c r="H519" s="29"/>
      <c r="I519" s="29"/>
      <c r="J519" s="29"/>
      <c r="K519" s="29"/>
    </row>
    <row r="520" spans="8:11" ht="12.75">
      <c r="H520" s="29"/>
      <c r="I520" s="29"/>
      <c r="J520" s="29"/>
      <c r="K520" s="29"/>
    </row>
    <row r="521" spans="8:11" ht="12.75">
      <c r="H521" s="29"/>
      <c r="I521" s="29"/>
      <c r="J521" s="29"/>
      <c r="K521" s="29"/>
    </row>
    <row r="522" spans="8:11" ht="12.75">
      <c r="H522" s="29"/>
      <c r="I522" s="29"/>
      <c r="J522" s="29"/>
      <c r="K522" s="29"/>
    </row>
    <row r="523" spans="8:11" ht="12.75">
      <c r="H523" s="29"/>
      <c r="I523" s="29"/>
      <c r="J523" s="29"/>
      <c r="K523" s="29"/>
    </row>
    <row r="524" spans="8:11" ht="12.75">
      <c r="H524" s="29"/>
      <c r="I524" s="29"/>
      <c r="J524" s="29"/>
      <c r="K524" s="29"/>
    </row>
    <row r="525" spans="8:11" ht="12.75">
      <c r="H525" s="29"/>
      <c r="I525" s="29"/>
      <c r="J525" s="29"/>
      <c r="K525" s="29"/>
    </row>
    <row r="526" spans="8:11" ht="12.75">
      <c r="H526" s="29"/>
      <c r="I526" s="29"/>
      <c r="J526" s="29"/>
      <c r="K526" s="29"/>
    </row>
    <row r="527" spans="8:11" ht="12.75">
      <c r="H527" s="29"/>
      <c r="I527" s="29"/>
      <c r="J527" s="29"/>
      <c r="K527" s="29"/>
    </row>
    <row r="528" spans="8:11" ht="12.75">
      <c r="H528" s="29"/>
      <c r="I528" s="29"/>
      <c r="J528" s="29"/>
      <c r="K528" s="29"/>
    </row>
    <row r="529" spans="8:11" ht="12.75">
      <c r="H529" s="29"/>
      <c r="I529" s="29"/>
      <c r="J529" s="29"/>
      <c r="K529" s="29"/>
    </row>
    <row r="530" spans="8:11" ht="12.75">
      <c r="H530" s="29"/>
      <c r="I530" s="29"/>
      <c r="J530" s="29"/>
      <c r="K530" s="29"/>
    </row>
    <row r="531" spans="8:11" ht="12.75">
      <c r="H531" s="29"/>
      <c r="I531" s="29"/>
      <c r="J531" s="29"/>
      <c r="K531" s="29"/>
    </row>
    <row r="532" spans="8:11" ht="12.75">
      <c r="H532" s="29"/>
      <c r="I532" s="29"/>
      <c r="J532" s="29"/>
      <c r="K532" s="29"/>
    </row>
    <row r="533" spans="8:11" ht="12.75">
      <c r="H533" s="29"/>
      <c r="I533" s="29"/>
      <c r="J533" s="29"/>
      <c r="K533" s="29"/>
    </row>
    <row r="534" spans="8:11" ht="12.75">
      <c r="H534" s="29"/>
      <c r="I534" s="29"/>
      <c r="J534" s="29"/>
      <c r="K534" s="29"/>
    </row>
    <row r="535" spans="8:11" ht="12.75">
      <c r="H535" s="29"/>
      <c r="I535" s="29"/>
      <c r="J535" s="29"/>
      <c r="K535" s="29"/>
    </row>
    <row r="536" spans="8:11" ht="12.75">
      <c r="H536" s="29"/>
      <c r="I536" s="29"/>
      <c r="J536" s="29"/>
      <c r="K536" s="29"/>
    </row>
    <row r="537" spans="8:11" ht="12.75">
      <c r="H537" s="29"/>
      <c r="I537" s="29"/>
      <c r="J537" s="29"/>
      <c r="K537" s="29"/>
    </row>
    <row r="538" spans="8:11" ht="12.75">
      <c r="H538" s="29"/>
      <c r="I538" s="29"/>
      <c r="J538" s="29"/>
      <c r="K538" s="29"/>
    </row>
    <row r="539" spans="8:11" ht="12.75">
      <c r="H539" s="29"/>
      <c r="I539" s="29"/>
      <c r="J539" s="29"/>
      <c r="K539" s="29"/>
    </row>
    <row r="540" spans="8:11" ht="12.75">
      <c r="H540" s="29"/>
      <c r="I540" s="29"/>
      <c r="J540" s="29"/>
      <c r="K540" s="29"/>
    </row>
    <row r="541" spans="8:11" ht="12.75">
      <c r="H541" s="29"/>
      <c r="I541" s="29"/>
      <c r="J541" s="29"/>
      <c r="K541" s="29"/>
    </row>
    <row r="542" spans="8:11" ht="12.75">
      <c r="H542" s="29"/>
      <c r="I542" s="29"/>
      <c r="J542" s="29"/>
      <c r="K542" s="29"/>
    </row>
    <row r="543" spans="8:11" ht="12.75">
      <c r="H543" s="29"/>
      <c r="I543" s="29"/>
      <c r="J543" s="29"/>
      <c r="K543" s="29"/>
    </row>
    <row r="544" spans="8:11" ht="12.75">
      <c r="H544" s="29"/>
      <c r="I544" s="29"/>
      <c r="J544" s="29"/>
      <c r="K544" s="29"/>
    </row>
    <row r="545" spans="8:11" ht="12.75">
      <c r="H545" s="29"/>
      <c r="I545" s="29"/>
      <c r="J545" s="29"/>
      <c r="K545" s="29"/>
    </row>
    <row r="546" spans="8:11" ht="12.75">
      <c r="H546" s="29"/>
      <c r="I546" s="29"/>
      <c r="J546" s="29"/>
      <c r="K546" s="29"/>
    </row>
    <row r="547" spans="8:11" ht="12.75">
      <c r="H547" s="29"/>
      <c r="I547" s="29"/>
      <c r="J547" s="29"/>
      <c r="K547" s="29"/>
    </row>
    <row r="548" spans="8:11" ht="12.75">
      <c r="H548" s="29"/>
      <c r="I548" s="29"/>
      <c r="J548" s="29"/>
      <c r="K548" s="29"/>
    </row>
    <row r="549" spans="8:11" ht="12.75">
      <c r="H549" s="29"/>
      <c r="I549" s="29"/>
      <c r="J549" s="29"/>
      <c r="K549" s="29"/>
    </row>
    <row r="550" spans="8:11" ht="12.75">
      <c r="H550" s="29"/>
      <c r="I550" s="29"/>
      <c r="J550" s="29"/>
      <c r="K550" s="29"/>
    </row>
    <row r="551" spans="8:11" ht="12.75">
      <c r="H551" s="29"/>
      <c r="I551" s="29"/>
      <c r="J551" s="29"/>
      <c r="K551" s="29"/>
    </row>
    <row r="552" spans="8:11" ht="12.75">
      <c r="H552" s="29"/>
      <c r="I552" s="29"/>
      <c r="J552" s="29"/>
      <c r="K552" s="29"/>
    </row>
    <row r="553" spans="8:11" ht="12.75">
      <c r="H553" s="29"/>
      <c r="I553" s="29"/>
      <c r="J553" s="29"/>
      <c r="K553" s="29"/>
    </row>
    <row r="554" spans="8:11" ht="12.75">
      <c r="H554" s="29"/>
      <c r="I554" s="29"/>
      <c r="J554" s="29"/>
      <c r="K554" s="29"/>
    </row>
    <row r="555" spans="8:11" ht="12.75">
      <c r="H555" s="29"/>
      <c r="I555" s="29"/>
      <c r="J555" s="29"/>
      <c r="K555" s="29"/>
    </row>
    <row r="556" spans="8:11" ht="12.75">
      <c r="H556" s="29"/>
      <c r="I556" s="29"/>
      <c r="J556" s="29"/>
      <c r="K556" s="29"/>
    </row>
    <row r="557" spans="8:11" ht="12.75">
      <c r="H557" s="29"/>
      <c r="I557" s="29"/>
      <c r="J557" s="29"/>
      <c r="K557" s="29"/>
    </row>
    <row r="558" spans="8:11" ht="12.75">
      <c r="H558" s="29"/>
      <c r="I558" s="29"/>
      <c r="J558" s="29"/>
      <c r="K558" s="29"/>
    </row>
    <row r="559" spans="8:11" ht="12.75">
      <c r="H559" s="29"/>
      <c r="I559" s="29"/>
      <c r="J559" s="29"/>
      <c r="K559" s="29"/>
    </row>
    <row r="560" spans="8:11" ht="12.75">
      <c r="H560" s="29"/>
      <c r="I560" s="29"/>
      <c r="J560" s="29"/>
      <c r="K560" s="29"/>
    </row>
    <row r="561" spans="8:11" ht="12.75">
      <c r="H561" s="29"/>
      <c r="I561" s="29"/>
      <c r="J561" s="29"/>
      <c r="K561" s="29"/>
    </row>
    <row r="562" spans="8:11" ht="12.75">
      <c r="H562" s="29"/>
      <c r="I562" s="29"/>
      <c r="J562" s="29"/>
      <c r="K562" s="29"/>
    </row>
    <row r="563" spans="8:11" ht="12.75">
      <c r="H563" s="29"/>
      <c r="I563" s="29"/>
      <c r="J563" s="29"/>
      <c r="K563" s="29"/>
    </row>
    <row r="564" spans="8:11" ht="12.75">
      <c r="H564" s="29"/>
      <c r="I564" s="29"/>
      <c r="J564" s="29"/>
      <c r="K564" s="29"/>
    </row>
    <row r="565" spans="8:11" ht="12.75">
      <c r="H565" s="29"/>
      <c r="I565" s="29"/>
      <c r="J565" s="29"/>
      <c r="K565" s="29"/>
    </row>
    <row r="566" spans="8:11" ht="12.75">
      <c r="H566" s="29"/>
      <c r="I566" s="29"/>
      <c r="J566" s="29"/>
      <c r="K566" s="29"/>
    </row>
    <row r="567" spans="8:11" ht="12.75">
      <c r="H567" s="29"/>
      <c r="I567" s="29"/>
      <c r="J567" s="29"/>
      <c r="K567" s="29"/>
    </row>
    <row r="568" spans="8:11" ht="12.75">
      <c r="H568" s="29"/>
      <c r="I568" s="29"/>
      <c r="J568" s="29"/>
      <c r="K568" s="29"/>
    </row>
    <row r="569" spans="8:11" ht="12.75">
      <c r="H569" s="29"/>
      <c r="I569" s="29"/>
      <c r="J569" s="29"/>
      <c r="K569" s="29"/>
    </row>
    <row r="570" spans="8:11" ht="12.75">
      <c r="H570" s="29"/>
      <c r="I570" s="29"/>
      <c r="J570" s="29"/>
      <c r="K570" s="29"/>
    </row>
    <row r="571" spans="8:11" ht="12.75">
      <c r="H571" s="29"/>
      <c r="I571" s="29"/>
      <c r="J571" s="29"/>
      <c r="K571" s="29"/>
    </row>
    <row r="572" spans="8:11" ht="12.75">
      <c r="H572" s="29"/>
      <c r="I572" s="29"/>
      <c r="J572" s="29"/>
      <c r="K572" s="29"/>
    </row>
    <row r="573" spans="8:11" ht="12.75">
      <c r="H573" s="29"/>
      <c r="I573" s="29"/>
      <c r="J573" s="29"/>
      <c r="K573" s="29"/>
    </row>
    <row r="574" spans="8:11" ht="12.75">
      <c r="H574" s="29"/>
      <c r="I574" s="29"/>
      <c r="J574" s="29"/>
      <c r="K574" s="29"/>
    </row>
    <row r="575" spans="8:11" ht="12.75">
      <c r="H575" s="29"/>
      <c r="I575" s="29"/>
      <c r="J575" s="29"/>
      <c r="K575" s="29"/>
    </row>
    <row r="576" spans="8:11" ht="12.75">
      <c r="H576" s="29"/>
      <c r="I576" s="29"/>
      <c r="J576" s="29"/>
      <c r="K576" s="29"/>
    </row>
    <row r="577" spans="8:11" ht="12.75">
      <c r="H577" s="29"/>
      <c r="I577" s="29"/>
      <c r="J577" s="29"/>
      <c r="K577" s="29"/>
    </row>
    <row r="578" spans="8:11" ht="12.75">
      <c r="H578" s="29"/>
      <c r="I578" s="29"/>
      <c r="J578" s="29"/>
      <c r="K578" s="29"/>
    </row>
    <row r="579" spans="8:11" ht="12.75">
      <c r="H579" s="29"/>
      <c r="I579" s="29"/>
      <c r="J579" s="29"/>
      <c r="K579" s="29"/>
    </row>
    <row r="580" spans="8:11" ht="12.75">
      <c r="H580" s="29"/>
      <c r="I580" s="29"/>
      <c r="J580" s="29"/>
      <c r="K580" s="29"/>
    </row>
    <row r="581" spans="8:11" ht="12.75">
      <c r="H581" s="29"/>
      <c r="I581" s="29"/>
      <c r="J581" s="29"/>
      <c r="K581" s="29"/>
    </row>
    <row r="582" spans="8:11" ht="12.75">
      <c r="H582" s="29"/>
      <c r="I582" s="29"/>
      <c r="J582" s="29"/>
      <c r="K582" s="29"/>
    </row>
    <row r="583" spans="8:11" ht="12.75">
      <c r="H583" s="29"/>
      <c r="I583" s="29"/>
      <c r="J583" s="29"/>
      <c r="K583" s="29"/>
    </row>
    <row r="584" spans="8:11" ht="12.75">
      <c r="H584" s="29"/>
      <c r="I584" s="29"/>
      <c r="J584" s="29"/>
      <c r="K584" s="29"/>
    </row>
    <row r="585" spans="8:11" ht="12.75">
      <c r="H585" s="29"/>
      <c r="I585" s="29"/>
      <c r="J585" s="29"/>
      <c r="K585" s="29"/>
    </row>
    <row r="586" spans="8:11" ht="12.75">
      <c r="H586" s="29"/>
      <c r="I586" s="29"/>
      <c r="J586" s="29"/>
      <c r="K586" s="29"/>
    </row>
    <row r="587" spans="8:11" ht="12.75">
      <c r="H587" s="29"/>
      <c r="I587" s="29"/>
      <c r="J587" s="29"/>
      <c r="K587" s="29"/>
    </row>
    <row r="588" spans="8:11" ht="12.75">
      <c r="H588" s="29"/>
      <c r="I588" s="29"/>
      <c r="J588" s="29"/>
      <c r="K588" s="29"/>
    </row>
    <row r="589" spans="8:11" ht="12.75">
      <c r="H589" s="29"/>
      <c r="I589" s="29"/>
      <c r="J589" s="29"/>
      <c r="K589" s="29"/>
    </row>
    <row r="590" spans="8:11" ht="12.75">
      <c r="H590" s="29"/>
      <c r="I590" s="29"/>
      <c r="J590" s="29"/>
      <c r="K590" s="29"/>
    </row>
    <row r="591" spans="8:11" ht="12.75">
      <c r="H591" s="29"/>
      <c r="I591" s="29"/>
      <c r="J591" s="29"/>
      <c r="K591" s="29"/>
    </row>
    <row r="592" spans="8:11" ht="12.75">
      <c r="H592" s="29"/>
      <c r="I592" s="29"/>
      <c r="J592" s="29"/>
      <c r="K592" s="29"/>
    </row>
    <row r="593" spans="8:11" ht="12.75">
      <c r="H593" s="29"/>
      <c r="I593" s="29"/>
      <c r="J593" s="29"/>
      <c r="K593" s="29"/>
    </row>
    <row r="594" spans="8:11" ht="12.75">
      <c r="H594" s="29"/>
      <c r="I594" s="29"/>
      <c r="J594" s="29"/>
      <c r="K594" s="29"/>
    </row>
    <row r="595" spans="8:11" ht="12.75">
      <c r="H595" s="29"/>
      <c r="I595" s="29"/>
      <c r="J595" s="29"/>
      <c r="K595" s="29"/>
    </row>
    <row r="596" spans="8:11" ht="12.75">
      <c r="H596" s="29"/>
      <c r="I596" s="29"/>
      <c r="J596" s="29"/>
      <c r="K596" s="29"/>
    </row>
    <row r="597" spans="8:11" ht="12.75">
      <c r="H597" s="29"/>
      <c r="I597" s="29"/>
      <c r="J597" s="29"/>
      <c r="K597" s="29"/>
    </row>
    <row r="598" spans="8:11" ht="12.75">
      <c r="H598" s="29"/>
      <c r="I598" s="29"/>
      <c r="J598" s="29"/>
      <c r="K598" s="29"/>
    </row>
    <row r="599" spans="8:11" ht="12.75">
      <c r="H599" s="29"/>
      <c r="I599" s="29"/>
      <c r="J599" s="29"/>
      <c r="K599" s="29"/>
    </row>
    <row r="600" spans="8:11" ht="12.75">
      <c r="H600" s="29"/>
      <c r="I600" s="29"/>
      <c r="J600" s="29"/>
      <c r="K600" s="29"/>
    </row>
    <row r="601" spans="8:11" ht="12.75">
      <c r="H601" s="29"/>
      <c r="I601" s="29"/>
      <c r="J601" s="29"/>
      <c r="K601" s="29"/>
    </row>
    <row r="602" spans="8:11" ht="12.75">
      <c r="H602" s="29"/>
      <c r="I602" s="29"/>
      <c r="J602" s="29"/>
      <c r="K602" s="29"/>
    </row>
    <row r="603" spans="8:11" ht="12.75">
      <c r="H603" s="29"/>
      <c r="I603" s="29"/>
      <c r="J603" s="29"/>
      <c r="K603" s="29"/>
    </row>
    <row r="604" spans="8:11" ht="12.75">
      <c r="H604" s="29"/>
      <c r="I604" s="29"/>
      <c r="J604" s="29"/>
      <c r="K604" s="29"/>
    </row>
    <row r="605" spans="8:11" ht="12.75">
      <c r="H605" s="29"/>
      <c r="I605" s="29"/>
      <c r="J605" s="29"/>
      <c r="K605" s="29"/>
    </row>
    <row r="606" spans="8:11" ht="12.75">
      <c r="H606" s="29"/>
      <c r="I606" s="29"/>
      <c r="J606" s="29"/>
      <c r="K606" s="29"/>
    </row>
    <row r="607" spans="8:11" ht="12.75">
      <c r="H607" s="29"/>
      <c r="I607" s="29"/>
      <c r="J607" s="29"/>
      <c r="K607" s="29"/>
    </row>
    <row r="608" spans="8:11" ht="12.75">
      <c r="H608" s="29"/>
      <c r="I608" s="29"/>
      <c r="J608" s="29"/>
      <c r="K608" s="29"/>
    </row>
    <row r="609" spans="8:11" ht="12.75">
      <c r="H609" s="29"/>
      <c r="I609" s="29"/>
      <c r="J609" s="29"/>
      <c r="K609" s="29"/>
    </row>
    <row r="610" spans="8:11" ht="12.75">
      <c r="H610" s="29"/>
      <c r="I610" s="29"/>
      <c r="J610" s="29"/>
      <c r="K610" s="29"/>
    </row>
    <row r="611" spans="8:11" ht="12.75">
      <c r="H611" s="29"/>
      <c r="I611" s="29"/>
      <c r="J611" s="29"/>
      <c r="K611" s="29"/>
    </row>
    <row r="612" spans="8:11" ht="12.75">
      <c r="H612" s="29"/>
      <c r="I612" s="29"/>
      <c r="J612" s="29"/>
      <c r="K612" s="29"/>
    </row>
    <row r="613" spans="8:11" ht="12.75">
      <c r="H613" s="29"/>
      <c r="I613" s="29"/>
      <c r="J613" s="29"/>
      <c r="K613" s="29"/>
    </row>
    <row r="614" spans="8:11" ht="12.75">
      <c r="H614" s="29"/>
      <c r="I614" s="29"/>
      <c r="J614" s="29"/>
      <c r="K614" s="29"/>
    </row>
    <row r="615" spans="8:11" ht="12.75">
      <c r="H615" s="29"/>
      <c r="I615" s="29"/>
      <c r="J615" s="29"/>
      <c r="K615" s="29"/>
    </row>
    <row r="616" spans="8:11" ht="12.75">
      <c r="H616" s="29"/>
      <c r="I616" s="29"/>
      <c r="J616" s="29"/>
      <c r="K616" s="29"/>
    </row>
    <row r="617" spans="8:11" ht="12.75">
      <c r="H617" s="29"/>
      <c r="I617" s="29"/>
      <c r="J617" s="29"/>
      <c r="K617" s="29"/>
    </row>
    <row r="618" spans="8:11" ht="12.75">
      <c r="H618" s="29"/>
      <c r="I618" s="29"/>
      <c r="J618" s="29"/>
      <c r="K618" s="29"/>
    </row>
    <row r="619" spans="8:11" ht="12.75">
      <c r="H619" s="29"/>
      <c r="I619" s="29"/>
      <c r="J619" s="29"/>
      <c r="K619" s="29"/>
    </row>
    <row r="620" spans="8:11" ht="12.75">
      <c r="H620" s="29"/>
      <c r="I620" s="29"/>
      <c r="J620" s="29"/>
      <c r="K620" s="29"/>
    </row>
    <row r="621" spans="8:11" ht="12.75">
      <c r="H621" s="29"/>
      <c r="I621" s="29"/>
      <c r="J621" s="29"/>
      <c r="K621" s="29"/>
    </row>
    <row r="622" spans="8:11" ht="12.75">
      <c r="H622" s="29"/>
      <c r="I622" s="29"/>
      <c r="J622" s="29"/>
      <c r="K622" s="29"/>
    </row>
    <row r="623" spans="8:11" ht="12.75">
      <c r="H623" s="29"/>
      <c r="I623" s="29"/>
      <c r="J623" s="29"/>
      <c r="K623" s="29"/>
    </row>
    <row r="624" spans="8:11" ht="12.75">
      <c r="H624" s="29"/>
      <c r="I624" s="29"/>
      <c r="J624" s="29"/>
      <c r="K624" s="29"/>
    </row>
    <row r="625" spans="8:11" ht="12.75">
      <c r="H625" s="29"/>
      <c r="I625" s="29"/>
      <c r="J625" s="29"/>
      <c r="K625" s="29"/>
    </row>
    <row r="626" spans="8:11" ht="12.75">
      <c r="H626" s="29"/>
      <c r="I626" s="29"/>
      <c r="J626" s="29"/>
      <c r="K626" s="29"/>
    </row>
    <row r="627" spans="8:11" ht="12.75">
      <c r="H627" s="29"/>
      <c r="I627" s="29"/>
      <c r="J627" s="29"/>
      <c r="K627" s="29"/>
    </row>
    <row r="628" spans="8:11" ht="12.75">
      <c r="H628" s="29"/>
      <c r="I628" s="29"/>
      <c r="J628" s="29"/>
      <c r="K628" s="29"/>
    </row>
    <row r="629" spans="8:11" ht="12.75">
      <c r="H629" s="29"/>
      <c r="I629" s="29"/>
      <c r="J629" s="29"/>
      <c r="K629" s="29"/>
    </row>
    <row r="630" spans="8:11" ht="12.75">
      <c r="H630" s="29"/>
      <c r="I630" s="29"/>
      <c r="J630" s="29"/>
      <c r="K630" s="29"/>
    </row>
    <row r="631" spans="8:11" ht="12.75">
      <c r="H631" s="29"/>
      <c r="I631" s="29"/>
      <c r="J631" s="29"/>
      <c r="K631" s="29"/>
    </row>
    <row r="632" spans="8:11" ht="12.75">
      <c r="H632" s="29"/>
      <c r="I632" s="29"/>
      <c r="J632" s="29"/>
      <c r="K632" s="29"/>
    </row>
    <row r="633" spans="8:11" ht="12.75">
      <c r="H633" s="29"/>
      <c r="I633" s="29"/>
      <c r="J633" s="29"/>
      <c r="K633" s="29"/>
    </row>
    <row r="634" spans="8:11" ht="12.75">
      <c r="H634" s="29"/>
      <c r="I634" s="29"/>
      <c r="J634" s="29"/>
      <c r="K634" s="29"/>
    </row>
    <row r="635" spans="8:11" ht="12.75">
      <c r="H635" s="29"/>
      <c r="I635" s="29"/>
      <c r="J635" s="29"/>
      <c r="K635" s="29"/>
    </row>
    <row r="636" spans="8:11" ht="12.75">
      <c r="H636" s="29"/>
      <c r="I636" s="29"/>
      <c r="J636" s="29"/>
      <c r="K636" s="29"/>
    </row>
    <row r="637" spans="8:11" ht="12.75">
      <c r="H637" s="29"/>
      <c r="I637" s="29"/>
      <c r="J637" s="29"/>
      <c r="K637" s="29"/>
    </row>
    <row r="638" spans="8:11" ht="12.75">
      <c r="H638" s="29"/>
      <c r="I638" s="29"/>
      <c r="J638" s="29"/>
      <c r="K638" s="29"/>
    </row>
    <row r="639" spans="8:11" ht="12.75">
      <c r="H639" s="29"/>
      <c r="I639" s="29"/>
      <c r="J639" s="29"/>
      <c r="K639" s="29"/>
    </row>
    <row r="640" spans="8:11" ht="12.75">
      <c r="H640" s="29"/>
      <c r="I640" s="29"/>
      <c r="J640" s="29"/>
      <c r="K640" s="29"/>
    </row>
    <row r="641" spans="8:11" ht="12.75">
      <c r="H641" s="29"/>
      <c r="I641" s="29"/>
      <c r="J641" s="29"/>
      <c r="K641" s="29"/>
    </row>
    <row r="642" spans="8:11" ht="12.75">
      <c r="H642" s="29"/>
      <c r="I642" s="29"/>
      <c r="J642" s="29"/>
      <c r="K642" s="29"/>
    </row>
    <row r="643" spans="8:11" ht="12.75">
      <c r="H643" s="29"/>
      <c r="I643" s="29"/>
      <c r="J643" s="29"/>
      <c r="K643" s="29"/>
    </row>
    <row r="644" spans="8:11" ht="12.75">
      <c r="H644" s="29"/>
      <c r="I644" s="29"/>
      <c r="J644" s="29"/>
      <c r="K644" s="29"/>
    </row>
    <row r="645" spans="8:11" ht="12.75">
      <c r="H645" s="29"/>
      <c r="I645" s="29"/>
      <c r="J645" s="29"/>
      <c r="K645" s="29"/>
    </row>
    <row r="646" spans="8:11" ht="12.75">
      <c r="H646" s="29"/>
      <c r="I646" s="29"/>
      <c r="J646" s="29"/>
      <c r="K646" s="29"/>
    </row>
    <row r="647" spans="8:11" ht="12.75">
      <c r="H647" s="29"/>
      <c r="I647" s="29"/>
      <c r="J647" s="29"/>
      <c r="K647" s="29"/>
    </row>
    <row r="648" spans="8:11" ht="12.75">
      <c r="H648" s="29"/>
      <c r="I648" s="29"/>
      <c r="J648" s="29"/>
      <c r="K648" s="29"/>
    </row>
    <row r="649" spans="8:11" ht="12.75">
      <c r="H649" s="29"/>
      <c r="I649" s="29"/>
      <c r="J649" s="29"/>
      <c r="K649" s="29"/>
    </row>
    <row r="650" spans="8:11" ht="12.75">
      <c r="H650" s="29"/>
      <c r="I650" s="29"/>
      <c r="J650" s="29"/>
      <c r="K650" s="29"/>
    </row>
    <row r="651" spans="8:11" ht="12.75">
      <c r="H651" s="29"/>
      <c r="I651" s="29"/>
      <c r="J651" s="29"/>
      <c r="K651" s="29"/>
    </row>
    <row r="652" spans="8:11" ht="12.75">
      <c r="H652" s="29"/>
      <c r="I652" s="29"/>
      <c r="J652" s="29"/>
      <c r="K652" s="29"/>
    </row>
    <row r="653" spans="8:11" ht="12.75">
      <c r="H653" s="29"/>
      <c r="I653" s="29"/>
      <c r="J653" s="29"/>
      <c r="K653" s="29"/>
    </row>
    <row r="654" spans="8:11" ht="12.75">
      <c r="H654" s="29"/>
      <c r="I654" s="29"/>
      <c r="J654" s="29"/>
      <c r="K654" s="29"/>
    </row>
    <row r="655" spans="8:11" ht="12.75">
      <c r="H655" s="29"/>
      <c r="I655" s="29"/>
      <c r="J655" s="29"/>
      <c r="K655" s="29"/>
    </row>
    <row r="656" spans="8:11" ht="12.75">
      <c r="H656" s="29"/>
      <c r="I656" s="29"/>
      <c r="J656" s="29"/>
      <c r="K656" s="29"/>
    </row>
    <row r="657" spans="8:11" ht="12.75">
      <c r="H657" s="29"/>
      <c r="I657" s="29"/>
      <c r="J657" s="29"/>
      <c r="K657" s="29"/>
    </row>
    <row r="658" spans="8:11" ht="12.75">
      <c r="H658" s="29"/>
      <c r="I658" s="29"/>
      <c r="J658" s="29"/>
      <c r="K658" s="29"/>
    </row>
    <row r="659" spans="8:11" ht="12.75">
      <c r="H659" s="29"/>
      <c r="I659" s="29"/>
      <c r="J659" s="29"/>
      <c r="K659" s="29"/>
    </row>
    <row r="660" spans="8:11" ht="12.75">
      <c r="H660" s="29"/>
      <c r="I660" s="29"/>
      <c r="J660" s="29"/>
      <c r="K660" s="29"/>
    </row>
    <row r="661" spans="8:11" ht="12.75">
      <c r="H661" s="29"/>
      <c r="I661" s="29"/>
      <c r="J661" s="29"/>
      <c r="K661" s="29"/>
    </row>
    <row r="662" spans="8:11" ht="12.75">
      <c r="H662" s="29"/>
      <c r="I662" s="29"/>
      <c r="J662" s="29"/>
      <c r="K662" s="29"/>
    </row>
    <row r="663" spans="8:11" ht="12.75">
      <c r="H663" s="29"/>
      <c r="I663" s="29"/>
      <c r="J663" s="29"/>
      <c r="K663" s="29"/>
    </row>
    <row r="664" spans="8:11" ht="12.75">
      <c r="H664" s="29"/>
      <c r="I664" s="29"/>
      <c r="J664" s="29"/>
      <c r="K664" s="29"/>
    </row>
    <row r="665" spans="8:11" ht="12.75">
      <c r="H665" s="29"/>
      <c r="I665" s="29"/>
      <c r="J665" s="29"/>
      <c r="K665" s="29"/>
    </row>
    <row r="666" spans="8:11" ht="12.75">
      <c r="H666" s="29"/>
      <c r="I666" s="29"/>
      <c r="J666" s="29"/>
      <c r="K666" s="29"/>
    </row>
    <row r="667" spans="8:11" ht="12.75">
      <c r="H667" s="29"/>
      <c r="I667" s="29"/>
      <c r="J667" s="29"/>
      <c r="K667" s="29"/>
    </row>
    <row r="668" spans="8:11" ht="12.75">
      <c r="H668" s="29"/>
      <c r="I668" s="29"/>
      <c r="J668" s="29"/>
      <c r="K668" s="29"/>
    </row>
    <row r="669" spans="8:11" ht="12.75">
      <c r="H669" s="29"/>
      <c r="I669" s="29"/>
      <c r="J669" s="29"/>
      <c r="K669" s="29"/>
    </row>
    <row r="670" spans="8:11" ht="12.75">
      <c r="H670" s="29"/>
      <c r="I670" s="29"/>
      <c r="J670" s="29"/>
      <c r="K670" s="29"/>
    </row>
    <row r="671" spans="8:11" ht="12.75">
      <c r="H671" s="29"/>
      <c r="I671" s="29"/>
      <c r="J671" s="29"/>
      <c r="K671" s="29"/>
    </row>
    <row r="672" spans="8:11" ht="12.75">
      <c r="H672" s="29"/>
      <c r="I672" s="29"/>
      <c r="J672" s="29"/>
      <c r="K672" s="29"/>
    </row>
    <row r="673" spans="8:11" ht="12.75">
      <c r="H673" s="29"/>
      <c r="I673" s="29"/>
      <c r="J673" s="29"/>
      <c r="K673" s="29"/>
    </row>
    <row r="674" spans="8:11" ht="12.75">
      <c r="H674" s="29"/>
      <c r="I674" s="29"/>
      <c r="J674" s="29"/>
      <c r="K674" s="29"/>
    </row>
    <row r="675" spans="8:11" ht="12.75">
      <c r="H675" s="29"/>
      <c r="I675" s="29"/>
      <c r="J675" s="29"/>
      <c r="K675" s="29"/>
    </row>
    <row r="676" spans="8:11" ht="12.75">
      <c r="H676" s="29"/>
      <c r="I676" s="29"/>
      <c r="J676" s="29"/>
      <c r="K676" s="29"/>
    </row>
    <row r="677" spans="8:11" ht="12.75">
      <c r="H677" s="29"/>
      <c r="I677" s="29"/>
      <c r="J677" s="29"/>
      <c r="K677" s="29"/>
    </row>
    <row r="678" spans="8:11" ht="12.75">
      <c r="H678" s="29"/>
      <c r="I678" s="29"/>
      <c r="J678" s="29"/>
      <c r="K678" s="29"/>
    </row>
    <row r="679" spans="8:11" ht="12.75">
      <c r="H679" s="29"/>
      <c r="I679" s="29"/>
      <c r="J679" s="29"/>
      <c r="K679" s="29"/>
    </row>
    <row r="680" spans="8:11" ht="12.75">
      <c r="H680" s="29"/>
      <c r="I680" s="29"/>
      <c r="J680" s="29"/>
      <c r="K680" s="29"/>
    </row>
    <row r="681" spans="8:11" ht="12.75">
      <c r="H681" s="29"/>
      <c r="I681" s="29"/>
      <c r="J681" s="29"/>
      <c r="K681" s="29"/>
    </row>
    <row r="682" spans="8:11" ht="12.75">
      <c r="H682" s="29"/>
      <c r="I682" s="29"/>
      <c r="J682" s="29"/>
      <c r="K682" s="29"/>
    </row>
    <row r="683" spans="8:11" ht="12.75">
      <c r="H683" s="29"/>
      <c r="I683" s="29"/>
      <c r="J683" s="29"/>
      <c r="K683" s="29"/>
    </row>
    <row r="684" spans="8:11" ht="12.75">
      <c r="H684" s="29"/>
      <c r="I684" s="29"/>
      <c r="J684" s="29"/>
      <c r="K684" s="29"/>
    </row>
    <row r="685" spans="8:11" ht="12.75">
      <c r="H685" s="29"/>
      <c r="I685" s="29"/>
      <c r="J685" s="29"/>
      <c r="K685" s="29"/>
    </row>
    <row r="686" spans="8:11" ht="12.75">
      <c r="H686" s="29"/>
      <c r="I686" s="29"/>
      <c r="J686" s="29"/>
      <c r="K686" s="29"/>
    </row>
    <row r="687" spans="8:11" ht="12.75">
      <c r="H687" s="29"/>
      <c r="I687" s="29"/>
      <c r="J687" s="29"/>
      <c r="K687" s="29"/>
    </row>
    <row r="688" spans="8:11" ht="12.75">
      <c r="H688" s="29"/>
      <c r="I688" s="29"/>
      <c r="J688" s="29"/>
      <c r="K688" s="29"/>
    </row>
    <row r="689" spans="8:11" ht="12.75">
      <c r="H689" s="29"/>
      <c r="I689" s="29"/>
      <c r="J689" s="29"/>
      <c r="K689" s="29"/>
    </row>
    <row r="690" spans="8:11" ht="12.75">
      <c r="H690" s="29"/>
      <c r="I690" s="29"/>
      <c r="J690" s="29"/>
      <c r="K690" s="29"/>
    </row>
    <row r="691" spans="8:11" ht="12.75">
      <c r="H691" s="29"/>
      <c r="I691" s="29"/>
      <c r="J691" s="29"/>
      <c r="K691" s="29"/>
    </row>
    <row r="692" spans="8:11" ht="12.75">
      <c r="H692" s="29"/>
      <c r="I692" s="29"/>
      <c r="J692" s="29"/>
      <c r="K692" s="29"/>
    </row>
    <row r="693" spans="8:11" ht="12.75">
      <c r="H693" s="29"/>
      <c r="I693" s="29"/>
      <c r="J693" s="29"/>
      <c r="K693" s="29"/>
    </row>
    <row r="694" spans="8:11" ht="12.75">
      <c r="H694" s="29"/>
      <c r="I694" s="29"/>
      <c r="J694" s="29"/>
      <c r="K694" s="29"/>
    </row>
    <row r="695" spans="8:11" ht="12.75">
      <c r="H695" s="29"/>
      <c r="I695" s="29"/>
      <c r="J695" s="29"/>
      <c r="K695" s="29"/>
    </row>
    <row r="696" spans="8:11" ht="12.75">
      <c r="H696" s="29"/>
      <c r="I696" s="29"/>
      <c r="J696" s="29"/>
      <c r="K696" s="29"/>
    </row>
    <row r="697" spans="8:11" ht="12.75">
      <c r="H697" s="29"/>
      <c r="I697" s="29"/>
      <c r="J697" s="29"/>
      <c r="K697" s="29"/>
    </row>
    <row r="698" spans="8:11" ht="12.75">
      <c r="H698" s="29"/>
      <c r="I698" s="29"/>
      <c r="J698" s="29"/>
      <c r="K698" s="29"/>
    </row>
    <row r="699" spans="8:11" ht="12.75">
      <c r="H699" s="29"/>
      <c r="I699" s="29"/>
      <c r="J699" s="29"/>
      <c r="K699" s="29"/>
    </row>
    <row r="700" spans="8:11" ht="12.75">
      <c r="H700" s="29"/>
      <c r="I700" s="29"/>
      <c r="J700" s="29"/>
      <c r="K700" s="29"/>
    </row>
    <row r="701" spans="8:11" ht="12.75">
      <c r="H701" s="29"/>
      <c r="I701" s="29"/>
      <c r="J701" s="29"/>
      <c r="K701" s="29"/>
    </row>
    <row r="702" spans="8:11" ht="12.75">
      <c r="H702" s="29"/>
      <c r="I702" s="29"/>
      <c r="J702" s="29"/>
      <c r="K702" s="29"/>
    </row>
    <row r="703" spans="8:11" ht="12.75">
      <c r="H703" s="29"/>
      <c r="I703" s="29"/>
      <c r="J703" s="29"/>
      <c r="K703" s="29"/>
    </row>
    <row r="704" spans="8:11" ht="12.75">
      <c r="H704" s="29"/>
      <c r="I704" s="29"/>
      <c r="J704" s="29"/>
      <c r="K704" s="29"/>
    </row>
    <row r="705" spans="8:11" ht="12.75">
      <c r="H705" s="29"/>
      <c r="I705" s="29"/>
      <c r="J705" s="29"/>
      <c r="K705" s="29"/>
    </row>
    <row r="706" spans="8:11" ht="12.75">
      <c r="H706" s="29"/>
      <c r="I706" s="29"/>
      <c r="J706" s="29"/>
      <c r="K706" s="29"/>
    </row>
    <row r="707" spans="8:11" ht="12.75">
      <c r="H707" s="29"/>
      <c r="I707" s="29"/>
      <c r="J707" s="29"/>
      <c r="K707" s="29"/>
    </row>
    <row r="708" spans="8:11" ht="12.75">
      <c r="H708" s="29"/>
      <c r="I708" s="29"/>
      <c r="J708" s="29"/>
      <c r="K708" s="29"/>
    </row>
    <row r="709" spans="8:11" ht="12.75">
      <c r="H709" s="29"/>
      <c r="I709" s="29"/>
      <c r="J709" s="29"/>
      <c r="K709" s="29"/>
    </row>
    <row r="710" spans="8:11" ht="12.75">
      <c r="H710" s="29"/>
      <c r="I710" s="29"/>
      <c r="J710" s="29"/>
      <c r="K710" s="29"/>
    </row>
    <row r="711" spans="8:11" ht="12.75">
      <c r="H711" s="29"/>
      <c r="I711" s="29"/>
      <c r="J711" s="29"/>
      <c r="K711" s="29"/>
    </row>
    <row r="712" spans="8:11" ht="12.75">
      <c r="H712" s="29"/>
      <c r="I712" s="29"/>
      <c r="J712" s="29"/>
      <c r="K712" s="29"/>
    </row>
    <row r="713" spans="8:11" ht="12.75">
      <c r="H713" s="29"/>
      <c r="I713" s="29"/>
      <c r="J713" s="29"/>
      <c r="K713" s="29"/>
    </row>
    <row r="714" spans="8:11" ht="12.75">
      <c r="H714" s="29"/>
      <c r="I714" s="29"/>
      <c r="J714" s="29"/>
      <c r="K714" s="29"/>
    </row>
    <row r="715" spans="8:11" ht="12.75">
      <c r="H715" s="29"/>
      <c r="I715" s="29"/>
      <c r="J715" s="29"/>
      <c r="K715" s="29"/>
    </row>
    <row r="716" spans="8:11" ht="12.75">
      <c r="H716" s="29"/>
      <c r="I716" s="29"/>
      <c r="J716" s="29"/>
      <c r="K716" s="29"/>
    </row>
    <row r="717" spans="8:11" ht="12.75">
      <c r="H717" s="29"/>
      <c r="I717" s="29"/>
      <c r="J717" s="29"/>
      <c r="K717" s="29"/>
    </row>
    <row r="718" spans="8:11" ht="12.75">
      <c r="H718" s="29"/>
      <c r="I718" s="29"/>
      <c r="J718" s="29"/>
      <c r="K718" s="29"/>
    </row>
    <row r="719" spans="8:11" ht="12.75">
      <c r="H719" s="29"/>
      <c r="I719" s="29"/>
      <c r="J719" s="29"/>
      <c r="K719" s="29"/>
    </row>
    <row r="720" spans="8:11" ht="12.75">
      <c r="H720" s="29"/>
      <c r="I720" s="29"/>
      <c r="J720" s="29"/>
      <c r="K720" s="29"/>
    </row>
    <row r="721" spans="8:11" ht="12.75">
      <c r="H721" s="29"/>
      <c r="I721" s="29"/>
      <c r="J721" s="29"/>
      <c r="K721" s="29"/>
    </row>
    <row r="722" spans="8:11" ht="12.75">
      <c r="H722" s="29"/>
      <c r="I722" s="29"/>
      <c r="J722" s="29"/>
      <c r="K722" s="29"/>
    </row>
    <row r="723" spans="8:11" ht="12.75">
      <c r="H723" s="29"/>
      <c r="I723" s="29"/>
      <c r="J723" s="29"/>
      <c r="K723" s="29"/>
    </row>
    <row r="724" spans="8:11" ht="12.75">
      <c r="H724" s="29"/>
      <c r="I724" s="29"/>
      <c r="J724" s="29"/>
      <c r="K724" s="29"/>
    </row>
    <row r="725" spans="8:11" ht="12.75">
      <c r="H725" s="29"/>
      <c r="I725" s="29"/>
      <c r="J725" s="29"/>
      <c r="K725" s="29"/>
    </row>
    <row r="726" spans="8:11" ht="12.75">
      <c r="H726" s="29"/>
      <c r="I726" s="29"/>
      <c r="J726" s="29"/>
      <c r="K726" s="29"/>
    </row>
    <row r="727" spans="8:11" ht="12.75">
      <c r="H727" s="29"/>
      <c r="I727" s="29"/>
      <c r="J727" s="29"/>
      <c r="K727" s="29"/>
    </row>
    <row r="728" spans="8:11" ht="12.75">
      <c r="H728" s="29"/>
      <c r="I728" s="29"/>
      <c r="J728" s="29"/>
      <c r="K728" s="29"/>
    </row>
    <row r="729" spans="8:11" ht="12.75">
      <c r="H729" s="29"/>
      <c r="I729" s="29"/>
      <c r="J729" s="29"/>
      <c r="K729" s="29"/>
    </row>
    <row r="730" spans="8:11" ht="12.75">
      <c r="H730" s="29"/>
      <c r="I730" s="29"/>
      <c r="J730" s="29"/>
      <c r="K730" s="29"/>
    </row>
    <row r="731" spans="8:11" ht="12.75">
      <c r="H731" s="29"/>
      <c r="I731" s="29"/>
      <c r="J731" s="29"/>
      <c r="K731" s="29"/>
    </row>
    <row r="732" spans="8:11" ht="12.75">
      <c r="H732" s="29"/>
      <c r="I732" s="29"/>
      <c r="J732" s="29"/>
      <c r="K732" s="29"/>
    </row>
    <row r="733" spans="8:11" ht="12.75">
      <c r="H733" s="29"/>
      <c r="I733" s="29"/>
      <c r="J733" s="29"/>
      <c r="K733" s="29"/>
    </row>
    <row r="734" spans="8:11" ht="12.75">
      <c r="H734" s="29"/>
      <c r="I734" s="29"/>
      <c r="J734" s="29"/>
      <c r="K734" s="29"/>
    </row>
    <row r="735" spans="8:11" ht="12.75">
      <c r="H735" s="29"/>
      <c r="I735" s="29"/>
      <c r="J735" s="29"/>
      <c r="K735" s="29"/>
    </row>
    <row r="736" spans="8:11" ht="12.75">
      <c r="H736" s="29"/>
      <c r="I736" s="29"/>
      <c r="J736" s="29"/>
      <c r="K736" s="29"/>
    </row>
    <row r="737" spans="8:11" ht="12.75">
      <c r="H737" s="29"/>
      <c r="I737" s="29"/>
      <c r="J737" s="29"/>
      <c r="K737" s="29"/>
    </row>
    <row r="738" spans="8:11" ht="12.75">
      <c r="H738" s="29"/>
      <c r="I738" s="29"/>
      <c r="J738" s="29"/>
      <c r="K738" s="29"/>
    </row>
    <row r="739" spans="8:11" ht="12.75">
      <c r="H739" s="29"/>
      <c r="I739" s="29"/>
      <c r="J739" s="29"/>
      <c r="K739" s="29"/>
    </row>
    <row r="740" spans="8:11" ht="12.75">
      <c r="H740" s="29"/>
      <c r="I740" s="29"/>
      <c r="J740" s="29"/>
      <c r="K740" s="29"/>
    </row>
    <row r="741" spans="8:11" ht="12.75">
      <c r="H741" s="29"/>
      <c r="I741" s="29"/>
      <c r="J741" s="29"/>
      <c r="K741" s="29"/>
    </row>
    <row r="742" spans="8:11" ht="12.75">
      <c r="H742" s="29"/>
      <c r="I742" s="29"/>
      <c r="J742" s="29"/>
      <c r="K742" s="29"/>
    </row>
    <row r="743" spans="8:11" ht="12.75">
      <c r="H743" s="29"/>
      <c r="I743" s="29"/>
      <c r="J743" s="29"/>
      <c r="K743" s="29"/>
    </row>
    <row r="744" spans="8:11" ht="12.75">
      <c r="H744" s="29"/>
      <c r="I744" s="29"/>
      <c r="J744" s="29"/>
      <c r="K744" s="29"/>
    </row>
    <row r="745" spans="8:11" ht="12.75">
      <c r="H745" s="29"/>
      <c r="I745" s="29"/>
      <c r="J745" s="29"/>
      <c r="K745" s="29"/>
    </row>
    <row r="746" spans="8:11" ht="12.75">
      <c r="H746" s="29"/>
      <c r="I746" s="29"/>
      <c r="J746" s="29"/>
      <c r="K746" s="29"/>
    </row>
    <row r="747" spans="8:11" ht="12.75">
      <c r="H747" s="29"/>
      <c r="I747" s="29"/>
      <c r="J747" s="29"/>
      <c r="K747" s="29"/>
    </row>
    <row r="748" spans="8:11" ht="12.75">
      <c r="H748" s="29"/>
      <c r="I748" s="29"/>
      <c r="J748" s="29"/>
      <c r="K748" s="29"/>
    </row>
    <row r="749" spans="8:11" ht="12.75">
      <c r="H749" s="29"/>
      <c r="I749" s="29"/>
      <c r="J749" s="29"/>
      <c r="K749" s="29"/>
    </row>
    <row r="750" spans="8:11" ht="12.75">
      <c r="H750" s="29"/>
      <c r="I750" s="29"/>
      <c r="J750" s="29"/>
      <c r="K750" s="29"/>
    </row>
    <row r="751" spans="8:11" ht="12.75">
      <c r="H751" s="29"/>
      <c r="I751" s="29"/>
      <c r="J751" s="29"/>
      <c r="K751" s="29"/>
    </row>
    <row r="752" spans="8:11" ht="12.75">
      <c r="H752" s="29"/>
      <c r="I752" s="29"/>
      <c r="J752" s="29"/>
      <c r="K752" s="29"/>
    </row>
    <row r="753" spans="8:11" ht="12.75">
      <c r="H753" s="29"/>
      <c r="I753" s="29"/>
      <c r="J753" s="29"/>
      <c r="K753" s="29"/>
    </row>
    <row r="754" spans="8:11" ht="12.75">
      <c r="H754" s="29"/>
      <c r="I754" s="29"/>
      <c r="J754" s="29"/>
      <c r="K754" s="29"/>
    </row>
    <row r="755" spans="8:11" ht="12.75">
      <c r="H755" s="29"/>
      <c r="I755" s="29"/>
      <c r="J755" s="29"/>
      <c r="K755" s="29"/>
    </row>
    <row r="756" spans="8:11" ht="12.75">
      <c r="H756" s="29"/>
      <c r="I756" s="29"/>
      <c r="J756" s="29"/>
      <c r="K756" s="29"/>
    </row>
    <row r="757" spans="8:11" ht="12.75">
      <c r="H757" s="29"/>
      <c r="I757" s="29"/>
      <c r="J757" s="29"/>
      <c r="K757" s="29"/>
    </row>
    <row r="758" spans="8:11" ht="12.75">
      <c r="H758" s="29"/>
      <c r="I758" s="29"/>
      <c r="J758" s="29"/>
      <c r="K758" s="29"/>
    </row>
    <row r="759" spans="8:11" ht="12.75">
      <c r="H759" s="29"/>
      <c r="I759" s="29"/>
      <c r="J759" s="29"/>
      <c r="K759" s="29"/>
    </row>
    <row r="760" spans="8:11" ht="12.75">
      <c r="H760" s="29"/>
      <c r="I760" s="29"/>
      <c r="J760" s="29"/>
      <c r="K760" s="29"/>
    </row>
    <row r="761" spans="8:11" ht="12.75">
      <c r="H761" s="29"/>
      <c r="I761" s="29"/>
      <c r="J761" s="29"/>
      <c r="K761" s="29"/>
    </row>
    <row r="762" spans="8:11" ht="12.75">
      <c r="H762" s="29"/>
      <c r="I762" s="29"/>
      <c r="J762" s="29"/>
      <c r="K762" s="29"/>
    </row>
    <row r="763" spans="8:11" ht="12.75">
      <c r="H763" s="29"/>
      <c r="I763" s="29"/>
      <c r="J763" s="29"/>
      <c r="K763" s="29"/>
    </row>
    <row r="764" spans="8:11" ht="12.75">
      <c r="H764" s="29"/>
      <c r="I764" s="29"/>
      <c r="J764" s="29"/>
      <c r="K764" s="29"/>
    </row>
    <row r="765" spans="8:11" ht="12.75">
      <c r="H765" s="29"/>
      <c r="I765" s="29"/>
      <c r="J765" s="29"/>
      <c r="K765" s="29"/>
    </row>
    <row r="766" spans="8:11" ht="12.75">
      <c r="H766" s="29"/>
      <c r="I766" s="29"/>
      <c r="J766" s="29"/>
      <c r="K766" s="29"/>
    </row>
    <row r="767" spans="8:11" ht="12.75">
      <c r="H767" s="29"/>
      <c r="I767" s="29"/>
      <c r="J767" s="29"/>
      <c r="K767" s="29"/>
    </row>
    <row r="768" spans="8:11" ht="12.75">
      <c r="H768" s="29"/>
      <c r="I768" s="29"/>
      <c r="J768" s="29"/>
      <c r="K768" s="29"/>
    </row>
    <row r="769" spans="8:11" ht="12.75">
      <c r="H769" s="29"/>
      <c r="I769" s="29"/>
      <c r="J769" s="29"/>
      <c r="K769" s="29"/>
    </row>
    <row r="770" spans="8:11" ht="12.75">
      <c r="H770" s="29"/>
      <c r="I770" s="29"/>
      <c r="J770" s="29"/>
      <c r="K770" s="29"/>
    </row>
    <row r="771" spans="8:11" ht="12.75">
      <c r="H771" s="29"/>
      <c r="I771" s="29"/>
      <c r="J771" s="29"/>
      <c r="K771" s="29"/>
    </row>
    <row r="772" spans="8:11" ht="12.75">
      <c r="H772" s="29"/>
      <c r="I772" s="29"/>
      <c r="J772" s="29"/>
      <c r="K772" s="29"/>
    </row>
    <row r="773" spans="8:11" ht="12.75">
      <c r="H773" s="29"/>
      <c r="I773" s="29"/>
      <c r="J773" s="29"/>
      <c r="K773" s="29"/>
    </row>
    <row r="774" spans="8:11" ht="12.75">
      <c r="H774" s="29"/>
      <c r="I774" s="29"/>
      <c r="J774" s="29"/>
      <c r="K774" s="29"/>
    </row>
    <row r="775" spans="8:11" ht="12.75">
      <c r="H775" s="29"/>
      <c r="I775" s="29"/>
      <c r="J775" s="29"/>
      <c r="K775" s="29"/>
    </row>
    <row r="776" spans="8:11" ht="12.75">
      <c r="H776" s="29"/>
      <c r="I776" s="29"/>
      <c r="J776" s="29"/>
      <c r="K776" s="29"/>
    </row>
    <row r="777" spans="8:11" ht="12.75">
      <c r="H777" s="29"/>
      <c r="I777" s="29"/>
      <c r="J777" s="29"/>
      <c r="K777" s="29"/>
    </row>
    <row r="778" spans="8:11" ht="12.75">
      <c r="H778" s="29"/>
      <c r="I778" s="29"/>
      <c r="J778" s="29"/>
      <c r="K778" s="29"/>
    </row>
    <row r="779" spans="8:11" ht="12.75">
      <c r="H779" s="29"/>
      <c r="I779" s="29"/>
      <c r="J779" s="29"/>
      <c r="K779" s="29"/>
    </row>
    <row r="780" spans="8:11" ht="12.75">
      <c r="H780" s="29"/>
      <c r="I780" s="29"/>
      <c r="J780" s="29"/>
      <c r="K780" s="29"/>
    </row>
    <row r="781" spans="8:11" ht="12.75">
      <c r="H781" s="29"/>
      <c r="I781" s="29"/>
      <c r="J781" s="29"/>
      <c r="K781" s="29"/>
    </row>
    <row r="782" spans="8:11" ht="12.75">
      <c r="H782" s="29"/>
      <c r="I782" s="29"/>
      <c r="J782" s="29"/>
      <c r="K782" s="29"/>
    </row>
    <row r="783" spans="8:11" ht="12.75">
      <c r="H783" s="29"/>
      <c r="I783" s="29"/>
      <c r="J783" s="29"/>
      <c r="K783" s="29"/>
    </row>
    <row r="784" spans="8:11" ht="12.75">
      <c r="H784" s="29"/>
      <c r="I784" s="29"/>
      <c r="J784" s="29"/>
      <c r="K784" s="29"/>
    </row>
    <row r="785" spans="8:11" ht="12.75">
      <c r="H785" s="29"/>
      <c r="I785" s="29"/>
      <c r="J785" s="29"/>
      <c r="K785" s="29"/>
    </row>
    <row r="786" spans="8:11" ht="12.75">
      <c r="H786" s="29"/>
      <c r="I786" s="29"/>
      <c r="J786" s="29"/>
      <c r="K786" s="29"/>
    </row>
    <row r="787" spans="8:11" ht="12.75">
      <c r="H787" s="29"/>
      <c r="I787" s="29"/>
      <c r="J787" s="29"/>
      <c r="K787" s="29"/>
    </row>
    <row r="788" spans="8:11" ht="12.75">
      <c r="H788" s="29"/>
      <c r="I788" s="29"/>
      <c r="J788" s="29"/>
      <c r="K788" s="29"/>
    </row>
    <row r="789" spans="8:11" ht="12.75">
      <c r="H789" s="29"/>
      <c r="I789" s="29"/>
      <c r="J789" s="29"/>
      <c r="K789" s="29"/>
    </row>
    <row r="790" spans="8:11" ht="12.75">
      <c r="H790" s="29"/>
      <c r="I790" s="29"/>
      <c r="J790" s="29"/>
      <c r="K790" s="29"/>
    </row>
    <row r="791" spans="8:11" ht="12.75">
      <c r="H791" s="29"/>
      <c r="I791" s="29"/>
      <c r="J791" s="29"/>
      <c r="K791" s="29"/>
    </row>
    <row r="792" spans="8:11" ht="12.75">
      <c r="H792" s="29"/>
      <c r="I792" s="29"/>
      <c r="J792" s="29"/>
      <c r="K792" s="29"/>
    </row>
    <row r="793" spans="8:11" ht="12.75">
      <c r="H793" s="29"/>
      <c r="I793" s="29"/>
      <c r="J793" s="29"/>
      <c r="K793" s="29"/>
    </row>
    <row r="794" spans="8:11" ht="12.75">
      <c r="H794" s="29"/>
      <c r="I794" s="29"/>
      <c r="J794" s="29"/>
      <c r="K794" s="29"/>
    </row>
    <row r="795" spans="8:11" ht="12.75">
      <c r="H795" s="29"/>
      <c r="I795" s="29"/>
      <c r="J795" s="29"/>
      <c r="K795" s="29"/>
    </row>
    <row r="796" spans="8:11" ht="12.75">
      <c r="H796" s="29"/>
      <c r="I796" s="29"/>
      <c r="J796" s="29"/>
      <c r="K796" s="29"/>
    </row>
    <row r="797" spans="8:11" ht="12.75">
      <c r="H797" s="29"/>
      <c r="I797" s="29"/>
      <c r="J797" s="29"/>
      <c r="K797" s="29"/>
    </row>
    <row r="798" spans="8:11" ht="12.75">
      <c r="H798" s="29"/>
      <c r="I798" s="29"/>
      <c r="J798" s="29"/>
      <c r="K798" s="29"/>
    </row>
    <row r="799" spans="8:11" ht="12.75">
      <c r="H799" s="29"/>
      <c r="I799" s="29"/>
      <c r="J799" s="29"/>
      <c r="K799" s="29"/>
    </row>
    <row r="800" spans="8:11" ht="12.75">
      <c r="H800" s="29"/>
      <c r="I800" s="29"/>
      <c r="J800" s="29"/>
      <c r="K800" s="29"/>
    </row>
    <row r="801" spans="8:11" ht="12.75">
      <c r="H801" s="29"/>
      <c r="I801" s="29"/>
      <c r="J801" s="29"/>
      <c r="K801" s="29"/>
    </row>
    <row r="802" spans="8:11" ht="12.75">
      <c r="H802" s="29"/>
      <c r="I802" s="29"/>
      <c r="J802" s="29"/>
      <c r="K802" s="29"/>
    </row>
    <row r="803" spans="8:11" ht="12.75">
      <c r="H803" s="29"/>
      <c r="I803" s="29"/>
      <c r="J803" s="29"/>
      <c r="K803" s="29"/>
    </row>
    <row r="804" spans="8:11" ht="12.75">
      <c r="H804" s="29"/>
      <c r="I804" s="29"/>
      <c r="J804" s="29"/>
      <c r="K804" s="29"/>
    </row>
    <row r="805" spans="8:11" ht="12.75">
      <c r="H805" s="29"/>
      <c r="I805" s="29"/>
      <c r="J805" s="29"/>
      <c r="K805" s="29"/>
    </row>
    <row r="806" spans="8:11" ht="12.75">
      <c r="H806" s="29"/>
      <c r="I806" s="29"/>
      <c r="J806" s="29"/>
      <c r="K806" s="29"/>
    </row>
    <row r="807" spans="8:11" ht="12.75">
      <c r="H807" s="29"/>
      <c r="I807" s="29"/>
      <c r="J807" s="29"/>
      <c r="K807" s="29"/>
    </row>
    <row r="808" spans="8:11" ht="12.75">
      <c r="H808" s="29"/>
      <c r="I808" s="29"/>
      <c r="J808" s="29"/>
      <c r="K808" s="29"/>
    </row>
    <row r="809" spans="8:11" ht="12.75">
      <c r="H809" s="29"/>
      <c r="I809" s="29"/>
      <c r="J809" s="29"/>
      <c r="K809" s="29"/>
    </row>
    <row r="810" spans="8:11" ht="12.75">
      <c r="H810" s="29"/>
      <c r="I810" s="29"/>
      <c r="J810" s="29"/>
      <c r="K810" s="29"/>
    </row>
    <row r="811" spans="8:11" ht="12.75">
      <c r="H811" s="29"/>
      <c r="I811" s="29"/>
      <c r="J811" s="29"/>
      <c r="K811" s="29"/>
    </row>
    <row r="812" spans="8:11" ht="12.75">
      <c r="H812" s="29"/>
      <c r="I812" s="29"/>
      <c r="J812" s="29"/>
      <c r="K812" s="29"/>
    </row>
    <row r="813" spans="8:11" ht="12.75">
      <c r="H813" s="29"/>
      <c r="I813" s="29"/>
      <c r="J813" s="29"/>
      <c r="K813" s="29"/>
    </row>
    <row r="814" spans="8:11" ht="12.75">
      <c r="H814" s="29"/>
      <c r="I814" s="29"/>
      <c r="J814" s="29"/>
      <c r="K814" s="29"/>
    </row>
    <row r="815" spans="8:11" ht="12.75">
      <c r="H815" s="29"/>
      <c r="I815" s="29"/>
      <c r="J815" s="29"/>
      <c r="K815" s="29"/>
    </row>
    <row r="816" spans="8:11" ht="12.75">
      <c r="H816" s="29"/>
      <c r="I816" s="29"/>
      <c r="J816" s="29"/>
      <c r="K816" s="29"/>
    </row>
    <row r="817" spans="8:11" ht="12.75">
      <c r="H817" s="29"/>
      <c r="I817" s="29"/>
      <c r="J817" s="29"/>
      <c r="K817" s="29"/>
    </row>
    <row r="818" spans="8:11" ht="12.75">
      <c r="H818" s="29"/>
      <c r="I818" s="29"/>
      <c r="J818" s="29"/>
      <c r="K818" s="29"/>
    </row>
    <row r="819" spans="8:11" ht="12.75">
      <c r="H819" s="29"/>
      <c r="I819" s="29"/>
      <c r="J819" s="29"/>
      <c r="K819" s="29"/>
    </row>
    <row r="820" spans="8:11" ht="12.75">
      <c r="H820" s="29"/>
      <c r="I820" s="29"/>
      <c r="J820" s="29"/>
      <c r="K820" s="29"/>
    </row>
    <row r="821" spans="8:11" ht="12.75">
      <c r="H821" s="29"/>
      <c r="I821" s="29"/>
      <c r="J821" s="29"/>
      <c r="K821" s="29"/>
    </row>
    <row r="822" spans="8:11" ht="12.75">
      <c r="H822" s="29"/>
      <c r="I822" s="29"/>
      <c r="J822" s="29"/>
      <c r="K822" s="29"/>
    </row>
    <row r="823" spans="8:11" ht="12.75">
      <c r="H823" s="29"/>
      <c r="I823" s="29"/>
      <c r="J823" s="29"/>
      <c r="K823" s="29"/>
    </row>
    <row r="824" spans="8:11" ht="12.75">
      <c r="H824" s="29"/>
      <c r="I824" s="29"/>
      <c r="J824" s="29"/>
      <c r="K824" s="29"/>
    </row>
    <row r="825" spans="8:11" ht="12.75">
      <c r="H825" s="29"/>
      <c r="I825" s="29"/>
      <c r="J825" s="29"/>
      <c r="K825" s="29"/>
    </row>
    <row r="826" spans="8:11" ht="12.75">
      <c r="H826" s="29"/>
      <c r="I826" s="29"/>
      <c r="J826" s="29"/>
      <c r="K826" s="29"/>
    </row>
    <row r="827" spans="8:11" ht="12.75">
      <c r="H827" s="29"/>
      <c r="I827" s="29"/>
      <c r="J827" s="29"/>
      <c r="K827" s="29"/>
    </row>
    <row r="828" spans="8:11" ht="12.75">
      <c r="H828" s="29"/>
      <c r="I828" s="29"/>
      <c r="J828" s="29"/>
      <c r="K828" s="29"/>
    </row>
    <row r="829" spans="8:11" ht="12.75">
      <c r="H829" s="29"/>
      <c r="I829" s="29"/>
      <c r="J829" s="29"/>
      <c r="K829" s="29"/>
    </row>
    <row r="830" spans="8:11" ht="12.75">
      <c r="H830" s="29"/>
      <c r="I830" s="29"/>
      <c r="J830" s="29"/>
      <c r="K830" s="29"/>
    </row>
    <row r="831" spans="8:11" ht="12.75">
      <c r="H831" s="29"/>
      <c r="I831" s="29"/>
      <c r="J831" s="29"/>
      <c r="K831" s="29"/>
    </row>
    <row r="832" spans="8:11" ht="12.75">
      <c r="H832" s="29"/>
      <c r="I832" s="29"/>
      <c r="J832" s="29"/>
      <c r="K832" s="29"/>
    </row>
    <row r="833" spans="8:11" ht="12.75">
      <c r="H833" s="29"/>
      <c r="I833" s="29"/>
      <c r="J833" s="29"/>
      <c r="K833" s="29"/>
    </row>
    <row r="834" spans="8:11" ht="12.75">
      <c r="H834" s="29"/>
      <c r="I834" s="29"/>
      <c r="J834" s="29"/>
      <c r="K834" s="29"/>
    </row>
    <row r="835" spans="8:11" ht="12.75">
      <c r="H835" s="29"/>
      <c r="I835" s="29"/>
      <c r="J835" s="29"/>
      <c r="K835" s="29"/>
    </row>
    <row r="836" spans="8:11" ht="12.75">
      <c r="H836" s="29"/>
      <c r="I836" s="29"/>
      <c r="J836" s="29"/>
      <c r="K836" s="29"/>
    </row>
    <row r="837" spans="8:11" ht="12.75">
      <c r="H837" s="29"/>
      <c r="I837" s="29"/>
      <c r="J837" s="29"/>
      <c r="K837" s="29"/>
    </row>
    <row r="838" spans="8:11" ht="12.75">
      <c r="H838" s="29"/>
      <c r="I838" s="29"/>
      <c r="J838" s="29"/>
      <c r="K838" s="29"/>
    </row>
    <row r="839" spans="8:11" ht="12.75">
      <c r="H839" s="29"/>
      <c r="I839" s="29"/>
      <c r="J839" s="29"/>
      <c r="K839" s="29"/>
    </row>
    <row r="840" spans="8:11" ht="12.75">
      <c r="H840" s="29"/>
      <c r="I840" s="29"/>
      <c r="J840" s="29"/>
      <c r="K840" s="29"/>
    </row>
    <row r="841" spans="8:11" ht="12.75">
      <c r="H841" s="29"/>
      <c r="I841" s="29"/>
      <c r="J841" s="29"/>
      <c r="K841" s="29"/>
    </row>
    <row r="842" spans="8:11" ht="12.75">
      <c r="H842" s="29"/>
      <c r="I842" s="29"/>
      <c r="J842" s="29"/>
      <c r="K842" s="29"/>
    </row>
    <row r="843" spans="8:11" ht="12.75">
      <c r="H843" s="29"/>
      <c r="I843" s="29"/>
      <c r="J843" s="29"/>
      <c r="K843" s="29"/>
    </row>
    <row r="844" spans="8:11" ht="12.75">
      <c r="H844" s="29"/>
      <c r="I844" s="29"/>
      <c r="J844" s="29"/>
      <c r="K844" s="29"/>
    </row>
    <row r="845" spans="8:11" ht="12.75">
      <c r="H845" s="29"/>
      <c r="I845" s="29"/>
      <c r="J845" s="29"/>
      <c r="K845" s="29"/>
    </row>
    <row r="846" spans="8:11" ht="12.75">
      <c r="H846" s="29"/>
      <c r="I846" s="29"/>
      <c r="J846" s="29"/>
      <c r="K846" s="29"/>
    </row>
    <row r="847" spans="8:11" ht="12.75">
      <c r="H847" s="29"/>
      <c r="I847" s="29"/>
      <c r="J847" s="29"/>
      <c r="K847" s="29"/>
    </row>
    <row r="848" spans="8:11" ht="12.75">
      <c r="H848" s="29"/>
      <c r="I848" s="29"/>
      <c r="J848" s="29"/>
      <c r="K848" s="29"/>
    </row>
    <row r="849" spans="8:11" ht="12.75">
      <c r="H849" s="29"/>
      <c r="I849" s="29"/>
      <c r="J849" s="29"/>
      <c r="K849" s="29"/>
    </row>
    <row r="850" spans="8:11" ht="12.75">
      <c r="H850" s="29"/>
      <c r="I850" s="29"/>
      <c r="J850" s="29"/>
      <c r="K850" s="29"/>
    </row>
    <row r="851" spans="8:11" ht="12.75">
      <c r="H851" s="29"/>
      <c r="I851" s="29"/>
      <c r="J851" s="29"/>
      <c r="K851" s="29"/>
    </row>
    <row r="852" spans="8:11" ht="12.75">
      <c r="H852" s="29"/>
      <c r="I852" s="29"/>
      <c r="J852" s="29"/>
      <c r="K852" s="29"/>
    </row>
    <row r="853" spans="8:11" ht="12.75">
      <c r="H853" s="29"/>
      <c r="I853" s="29"/>
      <c r="J853" s="29"/>
      <c r="K853" s="29"/>
    </row>
    <row r="854" spans="8:11" ht="12.75">
      <c r="H854" s="29"/>
      <c r="I854" s="29"/>
      <c r="J854" s="29"/>
      <c r="K854" s="29"/>
    </row>
    <row r="855" spans="8:11" ht="12.75">
      <c r="H855" s="29"/>
      <c r="I855" s="29"/>
      <c r="J855" s="29"/>
      <c r="K855" s="29"/>
    </row>
    <row r="856" spans="8:11" ht="12.75">
      <c r="H856" s="29"/>
      <c r="I856" s="29"/>
      <c r="J856" s="29"/>
      <c r="K856" s="29"/>
    </row>
    <row r="857" spans="8:11" ht="12.75">
      <c r="H857" s="29"/>
      <c r="I857" s="29"/>
      <c r="J857" s="29"/>
      <c r="K857" s="29"/>
    </row>
    <row r="858" spans="8:11" ht="12.75">
      <c r="H858" s="29"/>
      <c r="I858" s="29"/>
      <c r="J858" s="29"/>
      <c r="K858" s="29"/>
    </row>
    <row r="859" spans="8:11" ht="12.75">
      <c r="H859" s="29"/>
      <c r="I859" s="29"/>
      <c r="J859" s="29"/>
      <c r="K859" s="29"/>
    </row>
    <row r="860" spans="8:11" ht="12.75">
      <c r="H860" s="29"/>
      <c r="I860" s="29"/>
      <c r="J860" s="29"/>
      <c r="K860" s="29"/>
    </row>
    <row r="861" spans="8:11" ht="12.75">
      <c r="H861" s="29"/>
      <c r="I861" s="29"/>
      <c r="J861" s="29"/>
      <c r="K861" s="29"/>
    </row>
    <row r="862" spans="8:11" ht="12.75">
      <c r="H862" s="29"/>
      <c r="I862" s="29"/>
      <c r="J862" s="29"/>
      <c r="K862" s="29"/>
    </row>
    <row r="863" spans="8:11" ht="12.75">
      <c r="H863" s="29"/>
      <c r="I863" s="29"/>
      <c r="J863" s="29"/>
      <c r="K863" s="29"/>
    </row>
    <row r="864" spans="8:11" ht="12.75">
      <c r="H864" s="29"/>
      <c r="I864" s="29"/>
      <c r="J864" s="29"/>
      <c r="K864" s="29"/>
    </row>
    <row r="865" spans="8:11" ht="12.75">
      <c r="H865" s="29"/>
      <c r="I865" s="29"/>
      <c r="J865" s="29"/>
      <c r="K865" s="29"/>
    </row>
    <row r="866" spans="8:11" ht="12.75">
      <c r="H866" s="29"/>
      <c r="I866" s="29"/>
      <c r="J866" s="29"/>
      <c r="K866" s="29"/>
    </row>
    <row r="867" spans="8:11" ht="12.75">
      <c r="H867" s="29"/>
      <c r="I867" s="29"/>
      <c r="J867" s="29"/>
      <c r="K867" s="29"/>
    </row>
    <row r="868" spans="8:11" ht="12.75">
      <c r="H868" s="29"/>
      <c r="I868" s="29"/>
      <c r="J868" s="29"/>
      <c r="K868" s="29"/>
    </row>
    <row r="869" spans="8:11" ht="12.75">
      <c r="H869" s="29"/>
      <c r="I869" s="29"/>
      <c r="J869" s="29"/>
      <c r="K869" s="29"/>
    </row>
    <row r="870" spans="8:11" ht="12.75">
      <c r="H870" s="29"/>
      <c r="I870" s="29"/>
      <c r="J870" s="29"/>
      <c r="K870" s="29"/>
    </row>
    <row r="871" spans="8:11" ht="12.75">
      <c r="H871" s="29"/>
      <c r="I871" s="29"/>
      <c r="J871" s="29"/>
      <c r="K871" s="29"/>
    </row>
    <row r="872" spans="8:11" ht="12.75">
      <c r="H872" s="29"/>
      <c r="I872" s="29"/>
      <c r="J872" s="29"/>
      <c r="K872" s="29"/>
    </row>
    <row r="873" spans="8:11" ht="12.75">
      <c r="H873" s="29"/>
      <c r="I873" s="29"/>
      <c r="J873" s="29"/>
      <c r="K873" s="29"/>
    </row>
    <row r="874" spans="8:11" ht="12.75">
      <c r="H874" s="29"/>
      <c r="I874" s="29"/>
      <c r="J874" s="29"/>
      <c r="K874" s="29"/>
    </row>
    <row r="875" spans="8:11" ht="12.75">
      <c r="H875" s="29"/>
      <c r="I875" s="29"/>
      <c r="J875" s="29"/>
      <c r="K875" s="29"/>
    </row>
    <row r="876" spans="8:11" ht="12.75">
      <c r="H876" s="29"/>
      <c r="I876" s="29"/>
      <c r="J876" s="29"/>
      <c r="K876" s="29"/>
    </row>
    <row r="877" spans="8:11" ht="12.75">
      <c r="H877" s="29"/>
      <c r="I877" s="29"/>
      <c r="J877" s="29"/>
      <c r="K877" s="29"/>
    </row>
    <row r="878" spans="8:11" ht="12.75">
      <c r="H878" s="29"/>
      <c r="I878" s="29"/>
      <c r="J878" s="29"/>
      <c r="K878" s="29"/>
    </row>
    <row r="879" spans="8:11" ht="12.75">
      <c r="H879" s="29"/>
      <c r="I879" s="29"/>
      <c r="J879" s="29"/>
      <c r="K879" s="29"/>
    </row>
    <row r="880" spans="8:11" ht="12.75">
      <c r="H880" s="29"/>
      <c r="I880" s="29"/>
      <c r="J880" s="29"/>
      <c r="K880" s="29"/>
    </row>
    <row r="881" spans="8:11" ht="12.75">
      <c r="H881" s="29"/>
      <c r="I881" s="29"/>
      <c r="J881" s="29"/>
      <c r="K881" s="29"/>
    </row>
    <row r="882" spans="8:11" ht="12.75">
      <c r="H882" s="29"/>
      <c r="I882" s="29"/>
      <c r="J882" s="29"/>
      <c r="K882" s="29"/>
    </row>
    <row r="883" spans="8:11" ht="12.75">
      <c r="H883" s="29"/>
      <c r="I883" s="29"/>
      <c r="J883" s="29"/>
      <c r="K883" s="29"/>
    </row>
    <row r="884" spans="8:11" ht="12.75">
      <c r="H884" s="29"/>
      <c r="I884" s="29"/>
      <c r="J884" s="29"/>
      <c r="K884" s="29"/>
    </row>
    <row r="885" spans="8:11" ht="12.75">
      <c r="H885" s="29"/>
      <c r="I885" s="29"/>
      <c r="J885" s="29"/>
      <c r="K885" s="29"/>
    </row>
    <row r="886" spans="8:11" ht="12.75">
      <c r="H886" s="29"/>
      <c r="I886" s="29"/>
      <c r="J886" s="29"/>
      <c r="K886" s="29"/>
    </row>
    <row r="887" spans="8:11" ht="12.75">
      <c r="H887" s="29"/>
      <c r="I887" s="29"/>
      <c r="J887" s="29"/>
      <c r="K887" s="29"/>
    </row>
    <row r="888" spans="8:11" ht="12.75">
      <c r="H888" s="29"/>
      <c r="I888" s="29"/>
      <c r="J888" s="29"/>
      <c r="K888" s="29"/>
    </row>
    <row r="889" spans="8:11" ht="12.75">
      <c r="H889" s="29"/>
      <c r="I889" s="29"/>
      <c r="J889" s="29"/>
      <c r="K889" s="29"/>
    </row>
    <row r="890" spans="8:11" ht="12.75">
      <c r="H890" s="29"/>
      <c r="I890" s="29"/>
      <c r="J890" s="29"/>
      <c r="K890" s="29"/>
    </row>
    <row r="891" spans="8:11" ht="12.75">
      <c r="H891" s="29"/>
      <c r="I891" s="29"/>
      <c r="J891" s="29"/>
      <c r="K891" s="29"/>
    </row>
    <row r="892" spans="8:11" ht="12.75">
      <c r="H892" s="29"/>
      <c r="I892" s="29"/>
      <c r="J892" s="29"/>
      <c r="K892" s="29"/>
    </row>
    <row r="893" spans="8:11" ht="12.75">
      <c r="H893" s="29"/>
      <c r="I893" s="29"/>
      <c r="J893" s="29"/>
      <c r="K893" s="29"/>
    </row>
    <row r="894" spans="8:11" ht="12.75">
      <c r="H894" s="29"/>
      <c r="I894" s="29"/>
      <c r="J894" s="29"/>
      <c r="K894" s="29"/>
    </row>
    <row r="895" spans="8:11" ht="12.75">
      <c r="H895" s="29"/>
      <c r="I895" s="29"/>
      <c r="J895" s="29"/>
      <c r="K895" s="29"/>
    </row>
    <row r="896" spans="8:11" ht="12.75">
      <c r="H896" s="29"/>
      <c r="I896" s="29"/>
      <c r="J896" s="29"/>
      <c r="K896" s="29"/>
    </row>
    <row r="897" spans="8:11" ht="12.75">
      <c r="H897" s="29"/>
      <c r="I897" s="29"/>
      <c r="J897" s="29"/>
      <c r="K897" s="29"/>
    </row>
    <row r="898" spans="8:11" ht="12.75">
      <c r="H898" s="29"/>
      <c r="I898" s="29"/>
      <c r="J898" s="29"/>
      <c r="K898" s="29"/>
    </row>
    <row r="899" spans="8:11" ht="12.75">
      <c r="H899" s="29"/>
      <c r="I899" s="29"/>
      <c r="J899" s="29"/>
      <c r="K899" s="29"/>
    </row>
    <row r="900" spans="8:11" ht="12.75">
      <c r="H900" s="29"/>
      <c r="I900" s="29"/>
      <c r="J900" s="29"/>
      <c r="K900" s="29"/>
    </row>
    <row r="901" spans="8:11" ht="12.75">
      <c r="H901" s="29"/>
      <c r="I901" s="29"/>
      <c r="J901" s="29"/>
      <c r="K901" s="29"/>
    </row>
    <row r="902" spans="8:11" ht="12.75">
      <c r="H902" s="29"/>
      <c r="I902" s="29"/>
      <c r="J902" s="29"/>
      <c r="K902" s="29"/>
    </row>
    <row r="903" spans="8:11" ht="12.75">
      <c r="H903" s="29"/>
      <c r="I903" s="29"/>
      <c r="J903" s="29"/>
      <c r="K903" s="29"/>
    </row>
    <row r="904" spans="8:11" ht="12.75">
      <c r="H904" s="29"/>
      <c r="I904" s="29"/>
      <c r="J904" s="29"/>
      <c r="K904" s="29"/>
    </row>
    <row r="905" spans="8:11" ht="12.75">
      <c r="H905" s="29"/>
      <c r="I905" s="29"/>
      <c r="J905" s="29"/>
      <c r="K905" s="29"/>
    </row>
    <row r="906" spans="8:11" ht="12.75">
      <c r="H906" s="29"/>
      <c r="I906" s="29"/>
      <c r="J906" s="29"/>
      <c r="K906" s="29"/>
    </row>
    <row r="907" spans="8:11" ht="12.75">
      <c r="H907" s="29"/>
      <c r="I907" s="29"/>
      <c r="J907" s="29"/>
      <c r="K907" s="29"/>
    </row>
    <row r="908" spans="8:11" ht="12.75">
      <c r="H908" s="29"/>
      <c r="I908" s="29"/>
      <c r="J908" s="29"/>
      <c r="K908" s="29"/>
    </row>
    <row r="909" spans="8:11" ht="12.75">
      <c r="H909" s="29"/>
      <c r="I909" s="29"/>
      <c r="J909" s="29"/>
      <c r="K909" s="29"/>
    </row>
    <row r="910" spans="8:11" ht="12.75">
      <c r="H910" s="29"/>
      <c r="I910" s="29"/>
      <c r="J910" s="29"/>
      <c r="K910" s="29"/>
    </row>
    <row r="911" spans="8:11" ht="12.75">
      <c r="H911" s="29"/>
      <c r="I911" s="29"/>
      <c r="J911" s="29"/>
      <c r="K911" s="29"/>
    </row>
    <row r="912" spans="8:11" ht="12.75">
      <c r="H912" s="29"/>
      <c r="I912" s="29"/>
      <c r="J912" s="29"/>
      <c r="K912" s="29"/>
    </row>
    <row r="913" spans="8:11" ht="12.75">
      <c r="H913" s="29"/>
      <c r="I913" s="29"/>
      <c r="J913" s="29"/>
      <c r="K913" s="29"/>
    </row>
    <row r="914" spans="8:11" ht="12.75">
      <c r="H914" s="29"/>
      <c r="I914" s="29"/>
      <c r="J914" s="29"/>
      <c r="K914" s="29"/>
    </row>
    <row r="915" spans="8:11" ht="12.75">
      <c r="H915" s="29"/>
      <c r="I915" s="29"/>
      <c r="J915" s="29"/>
      <c r="K915" s="29"/>
    </row>
    <row r="916" spans="8:11" ht="12.75">
      <c r="H916" s="29"/>
      <c r="I916" s="29"/>
      <c r="J916" s="29"/>
      <c r="K916" s="29"/>
    </row>
    <row r="917" spans="8:11" ht="12.75">
      <c r="H917" s="29"/>
      <c r="I917" s="29"/>
      <c r="J917" s="29"/>
      <c r="K917" s="29"/>
    </row>
    <row r="918" spans="8:11" ht="12.75">
      <c r="H918" s="29"/>
      <c r="I918" s="29"/>
      <c r="J918" s="29"/>
      <c r="K918" s="29"/>
    </row>
    <row r="919" spans="8:11" ht="12.75">
      <c r="H919" s="29"/>
      <c r="I919" s="29"/>
      <c r="J919" s="29"/>
      <c r="K919" s="29"/>
    </row>
    <row r="920" spans="8:11" ht="12.75">
      <c r="H920" s="29"/>
      <c r="I920" s="29"/>
      <c r="J920" s="29"/>
      <c r="K920" s="29"/>
    </row>
    <row r="921" spans="8:11" ht="12.75">
      <c r="H921" s="29"/>
      <c r="I921" s="29"/>
      <c r="J921" s="29"/>
      <c r="K921" s="29"/>
    </row>
    <row r="922" spans="8:11" ht="12.75">
      <c r="H922" s="29"/>
      <c r="I922" s="29"/>
      <c r="J922" s="29"/>
      <c r="K922" s="29"/>
    </row>
    <row r="923" spans="8:11" ht="12.75">
      <c r="H923" s="29"/>
      <c r="I923" s="29"/>
      <c r="J923" s="29"/>
      <c r="K923" s="29"/>
    </row>
    <row r="924" spans="8:11" ht="12.75">
      <c r="H924" s="29"/>
      <c r="I924" s="29"/>
      <c r="J924" s="29"/>
      <c r="K924" s="29"/>
    </row>
    <row r="925" spans="8:11" ht="12.75">
      <c r="H925" s="29"/>
      <c r="I925" s="29"/>
      <c r="J925" s="29"/>
      <c r="K925" s="29"/>
    </row>
    <row r="926" spans="8:11" ht="12.75">
      <c r="H926" s="29"/>
      <c r="I926" s="29"/>
      <c r="J926" s="29"/>
      <c r="K926" s="29"/>
    </row>
    <row r="927" spans="8:11" ht="12.75">
      <c r="H927" s="29"/>
      <c r="I927" s="29"/>
      <c r="J927" s="29"/>
      <c r="K927" s="29"/>
    </row>
    <row r="928" spans="8:11" ht="12.75">
      <c r="H928" s="29"/>
      <c r="I928" s="29"/>
      <c r="J928" s="29"/>
      <c r="K928" s="29"/>
    </row>
    <row r="929" spans="8:11" ht="12.75">
      <c r="H929" s="29"/>
      <c r="I929" s="29"/>
      <c r="J929" s="29"/>
      <c r="K929" s="29"/>
    </row>
    <row r="930" spans="8:11" ht="12.75">
      <c r="H930" s="29"/>
      <c r="I930" s="29"/>
      <c r="J930" s="29"/>
      <c r="K930" s="29"/>
    </row>
    <row r="931" spans="8:11" ht="12.75">
      <c r="H931" s="29"/>
      <c r="I931" s="29"/>
      <c r="J931" s="29"/>
      <c r="K931" s="29"/>
    </row>
    <row r="932" spans="8:11" ht="12.75">
      <c r="H932" s="29"/>
      <c r="I932" s="29"/>
      <c r="J932" s="29"/>
      <c r="K932" s="29"/>
    </row>
    <row r="933" spans="8:11" ht="12.75">
      <c r="H933" s="29"/>
      <c r="I933" s="29"/>
      <c r="J933" s="29"/>
      <c r="K933" s="29"/>
    </row>
    <row r="934" spans="8:11" ht="12.75">
      <c r="H934" s="29"/>
      <c r="I934" s="29"/>
      <c r="J934" s="29"/>
      <c r="K934" s="29"/>
    </row>
    <row r="935" spans="8:11" ht="12.75">
      <c r="H935" s="29"/>
      <c r="I935" s="29"/>
      <c r="J935" s="29"/>
      <c r="K935" s="29"/>
    </row>
    <row r="936" spans="8:11" ht="12.75">
      <c r="H936" s="29"/>
      <c r="I936" s="29"/>
      <c r="J936" s="29"/>
      <c r="K936" s="29"/>
    </row>
    <row r="937" spans="8:11" ht="12.75">
      <c r="H937" s="29"/>
      <c r="I937" s="29"/>
      <c r="J937" s="29"/>
      <c r="K937" s="29"/>
    </row>
    <row r="938" spans="8:11" ht="12.75">
      <c r="H938" s="29"/>
      <c r="I938" s="29"/>
      <c r="J938" s="29"/>
      <c r="K938" s="29"/>
    </row>
    <row r="939" spans="8:11" ht="12.75">
      <c r="H939" s="29"/>
      <c r="I939" s="29"/>
      <c r="J939" s="29"/>
      <c r="K939" s="29"/>
    </row>
    <row r="940" spans="8:11" ht="12.75">
      <c r="H940" s="29"/>
      <c r="I940" s="29"/>
      <c r="J940" s="29"/>
      <c r="K940" s="29"/>
    </row>
    <row r="941" spans="8:11" ht="12.75">
      <c r="H941" s="29"/>
      <c r="I941" s="29"/>
      <c r="J941" s="29"/>
      <c r="K941" s="29"/>
    </row>
    <row r="942" spans="8:11" ht="12.75">
      <c r="H942" s="29"/>
      <c r="I942" s="29"/>
      <c r="J942" s="29"/>
      <c r="K942" s="29"/>
    </row>
    <row r="943" spans="8:11" ht="12.75">
      <c r="H943" s="29"/>
      <c r="I943" s="29"/>
      <c r="J943" s="29"/>
      <c r="K943" s="29"/>
    </row>
    <row r="944" spans="8:11" ht="12.75">
      <c r="H944" s="29"/>
      <c r="I944" s="29"/>
      <c r="J944" s="29"/>
      <c r="K944" s="29"/>
    </row>
    <row r="945" spans="8:11" ht="12.75">
      <c r="H945" s="29"/>
      <c r="I945" s="29"/>
      <c r="J945" s="29"/>
      <c r="K945" s="29"/>
    </row>
    <row r="946" spans="8:11" ht="12.75">
      <c r="H946" s="29"/>
      <c r="I946" s="29"/>
      <c r="J946" s="29"/>
      <c r="K946" s="29"/>
    </row>
    <row r="947" spans="8:11" ht="12.75">
      <c r="H947" s="29"/>
      <c r="I947" s="29"/>
      <c r="J947" s="29"/>
      <c r="K947" s="29"/>
    </row>
    <row r="948" spans="8:11" ht="12.75">
      <c r="H948" s="29"/>
      <c r="I948" s="29"/>
      <c r="J948" s="29"/>
      <c r="K948" s="29"/>
    </row>
    <row r="949" spans="8:11" ht="12.75">
      <c r="H949" s="29"/>
      <c r="I949" s="29"/>
      <c r="J949" s="29"/>
      <c r="K949" s="29"/>
    </row>
    <row r="950" spans="8:11" ht="12.75">
      <c r="H950" s="29"/>
      <c r="I950" s="29"/>
      <c r="J950" s="29"/>
      <c r="K950" s="29"/>
    </row>
    <row r="951" spans="8:11" ht="12.75">
      <c r="H951" s="29"/>
      <c r="I951" s="29"/>
      <c r="J951" s="29"/>
      <c r="K951" s="29"/>
    </row>
    <row r="952" spans="8:11" ht="12.75">
      <c r="H952" s="29"/>
      <c r="I952" s="29"/>
      <c r="J952" s="29"/>
      <c r="K952" s="29"/>
    </row>
    <row r="953" spans="8:11" ht="12.75">
      <c r="H953" s="29"/>
      <c r="I953" s="29"/>
      <c r="J953" s="29"/>
      <c r="K953" s="29"/>
    </row>
    <row r="954" spans="8:11" ht="12.75">
      <c r="H954" s="29"/>
      <c r="I954" s="29"/>
      <c r="J954" s="29"/>
      <c r="K954" s="29"/>
    </row>
    <row r="955" spans="8:11" ht="12.75">
      <c r="H955" s="29"/>
      <c r="I955" s="29"/>
      <c r="J955" s="29"/>
      <c r="K955" s="29"/>
    </row>
    <row r="956" spans="8:11" ht="12.75">
      <c r="H956" s="29"/>
      <c r="I956" s="29"/>
      <c r="J956" s="29"/>
      <c r="K956" s="29"/>
    </row>
    <row r="957" spans="8:11" ht="12.75">
      <c r="H957" s="29"/>
      <c r="I957" s="29"/>
      <c r="J957" s="29"/>
      <c r="K957" s="29"/>
    </row>
    <row r="958" spans="8:11" ht="12.75">
      <c r="H958" s="29"/>
      <c r="I958" s="29"/>
      <c r="J958" s="29"/>
      <c r="K958" s="29"/>
    </row>
    <row r="959" spans="8:11" ht="12.75">
      <c r="H959" s="29"/>
      <c r="I959" s="29"/>
      <c r="J959" s="29"/>
      <c r="K959" s="29"/>
    </row>
    <row r="960" spans="8:11" ht="12.75">
      <c r="H960" s="29"/>
      <c r="I960" s="29"/>
      <c r="J960" s="29"/>
      <c r="K960" s="29"/>
    </row>
    <row r="961" spans="8:11" ht="12.75">
      <c r="H961" s="29"/>
      <c r="I961" s="29"/>
      <c r="J961" s="29"/>
      <c r="K961" s="29"/>
    </row>
    <row r="962" spans="8:11" ht="12.75">
      <c r="H962" s="29"/>
      <c r="I962" s="29"/>
      <c r="J962" s="29"/>
      <c r="K962" s="29"/>
    </row>
    <row r="963" spans="8:11" ht="12.75">
      <c r="H963" s="29"/>
      <c r="I963" s="29"/>
      <c r="J963" s="29"/>
      <c r="K963" s="29"/>
    </row>
    <row r="964" spans="8:11" ht="12.75">
      <c r="H964" s="29"/>
      <c r="I964" s="29"/>
      <c r="J964" s="29"/>
      <c r="K964" s="29"/>
    </row>
    <row r="965" spans="8:11" ht="12.75">
      <c r="H965" s="29"/>
      <c r="I965" s="29"/>
      <c r="J965" s="29"/>
      <c r="K965" s="29"/>
    </row>
    <row r="966" spans="8:11" ht="12.75">
      <c r="H966" s="29"/>
      <c r="I966" s="29"/>
      <c r="J966" s="29"/>
      <c r="K966" s="29"/>
    </row>
    <row r="967" spans="8:11" ht="12.75">
      <c r="H967" s="29"/>
      <c r="I967" s="29"/>
      <c r="J967" s="29"/>
      <c r="K967" s="29"/>
    </row>
    <row r="968" spans="8:11" ht="12.75">
      <c r="H968" s="29"/>
      <c r="I968" s="29"/>
      <c r="J968" s="29"/>
      <c r="K968" s="29"/>
    </row>
    <row r="969" spans="8:11" ht="12.75">
      <c r="H969" s="29"/>
      <c r="I969" s="29"/>
      <c r="J969" s="29"/>
      <c r="K969" s="29"/>
    </row>
    <row r="970" spans="8:11" ht="12.75">
      <c r="H970" s="29"/>
      <c r="I970" s="29"/>
      <c r="J970" s="29"/>
      <c r="K970" s="29"/>
    </row>
    <row r="971" spans="8:11" ht="12.75">
      <c r="H971" s="29"/>
      <c r="I971" s="29"/>
      <c r="J971" s="29"/>
      <c r="K971" s="29"/>
    </row>
    <row r="972" spans="8:11" ht="12.75">
      <c r="H972" s="29"/>
      <c r="I972" s="29"/>
      <c r="J972" s="29"/>
      <c r="K972" s="29"/>
    </row>
    <row r="973" spans="8:11" ht="12.75">
      <c r="H973" s="29"/>
      <c r="I973" s="29"/>
      <c r="J973" s="29"/>
      <c r="K973" s="29"/>
    </row>
    <row r="974" spans="8:11" ht="12.75">
      <c r="H974" s="29"/>
      <c r="I974" s="29"/>
      <c r="J974" s="29"/>
      <c r="K974" s="29"/>
    </row>
    <row r="975" spans="8:11" ht="12.75">
      <c r="H975" s="29"/>
      <c r="I975" s="29"/>
      <c r="J975" s="29"/>
      <c r="K975" s="29"/>
    </row>
    <row r="976" spans="8:11" ht="12.75">
      <c r="H976" s="29"/>
      <c r="I976" s="29"/>
      <c r="J976" s="29"/>
      <c r="K976" s="29"/>
    </row>
    <row r="977" spans="8:11" ht="12.75">
      <c r="H977" s="29"/>
      <c r="I977" s="29"/>
      <c r="J977" s="29"/>
      <c r="K977" s="29"/>
    </row>
    <row r="978" spans="8:11" ht="12.75">
      <c r="H978" s="29"/>
      <c r="I978" s="29"/>
      <c r="J978" s="29"/>
      <c r="K978" s="29"/>
    </row>
    <row r="979" spans="8:11" ht="12.75">
      <c r="H979" s="29"/>
      <c r="I979" s="29"/>
      <c r="J979" s="29"/>
      <c r="K979" s="29"/>
    </row>
    <row r="980" spans="8:11" ht="12.75">
      <c r="H980" s="29"/>
      <c r="I980" s="29"/>
      <c r="J980" s="29"/>
      <c r="K980" s="29"/>
    </row>
    <row r="981" spans="8:11" ht="12.75">
      <c r="H981" s="29"/>
      <c r="I981" s="29"/>
      <c r="J981" s="29"/>
      <c r="K981" s="29"/>
    </row>
    <row r="982" spans="8:11" ht="12.75">
      <c r="H982" s="29"/>
      <c r="I982" s="29"/>
      <c r="J982" s="29"/>
      <c r="K982" s="29"/>
    </row>
    <row r="983" spans="8:11" ht="12.75">
      <c r="H983" s="29"/>
      <c r="I983" s="29"/>
      <c r="J983" s="29"/>
      <c r="K983" s="29"/>
    </row>
    <row r="984" spans="8:11" ht="12.75">
      <c r="H984" s="29"/>
      <c r="I984" s="29"/>
      <c r="J984" s="29"/>
      <c r="K984" s="29"/>
    </row>
    <row r="985" spans="8:11" ht="12.75">
      <c r="H985" s="29"/>
      <c r="I985" s="29"/>
      <c r="J985" s="29"/>
      <c r="K985" s="29"/>
    </row>
    <row r="986" spans="8:11" ht="12.75">
      <c r="H986" s="29"/>
      <c r="I986" s="29"/>
      <c r="J986" s="29"/>
      <c r="K986" s="29"/>
    </row>
    <row r="987" spans="8:11" ht="12.75">
      <c r="H987" s="29"/>
      <c r="I987" s="29"/>
      <c r="J987" s="29"/>
      <c r="K987" s="29"/>
    </row>
    <row r="988" spans="8:11" ht="12.75">
      <c r="H988" s="29"/>
      <c r="I988" s="29"/>
      <c r="J988" s="29"/>
      <c r="K988" s="29"/>
    </row>
    <row r="989" spans="8:11" ht="12.75">
      <c r="H989" s="29"/>
      <c r="I989" s="29"/>
      <c r="J989" s="29"/>
      <c r="K989" s="29"/>
    </row>
    <row r="990" spans="8:11" ht="12.75">
      <c r="H990" s="29"/>
      <c r="I990" s="29"/>
      <c r="J990" s="29"/>
      <c r="K990" s="29"/>
    </row>
    <row r="991" spans="8:11" ht="12.75">
      <c r="H991" s="29"/>
      <c r="I991" s="29"/>
      <c r="J991" s="29"/>
      <c r="K991" s="29"/>
    </row>
    <row r="992" spans="8:11" ht="12.75">
      <c r="H992" s="29"/>
      <c r="I992" s="29"/>
      <c r="J992" s="29"/>
      <c r="K992" s="29"/>
    </row>
    <row r="993" spans="8:11" ht="12.75">
      <c r="H993" s="29"/>
      <c r="I993" s="29"/>
      <c r="J993" s="29"/>
      <c r="K993" s="29"/>
    </row>
    <row r="994" spans="8:11" ht="12.75">
      <c r="H994" s="29"/>
      <c r="I994" s="29"/>
      <c r="J994" s="29"/>
      <c r="K994" s="29"/>
    </row>
    <row r="995" spans="8:11" ht="12.75">
      <c r="H995" s="29"/>
      <c r="I995" s="29"/>
      <c r="J995" s="29"/>
      <c r="K995" s="29"/>
    </row>
    <row r="996" spans="8:11" ht="12.75">
      <c r="H996" s="29"/>
      <c r="I996" s="29"/>
      <c r="J996" s="29"/>
      <c r="K996" s="29"/>
    </row>
    <row r="997" spans="8:11" ht="12.75">
      <c r="H997" s="29"/>
      <c r="I997" s="29"/>
      <c r="J997" s="29"/>
      <c r="K997" s="29"/>
    </row>
    <row r="998" spans="8:11" ht="12.75">
      <c r="H998" s="29"/>
      <c r="I998" s="29"/>
      <c r="J998" s="29"/>
      <c r="K998" s="29"/>
    </row>
    <row r="999" spans="8:11" ht="12.75">
      <c r="H999" s="29"/>
      <c r="I999" s="29"/>
      <c r="J999" s="29"/>
      <c r="K999" s="29"/>
    </row>
    <row r="1000" spans="8:11" ht="12.75">
      <c r="H1000" s="29"/>
      <c r="I1000" s="29"/>
      <c r="J1000" s="29"/>
      <c r="K1000" s="29"/>
    </row>
    <row r="1001" spans="8:11" ht="12.75">
      <c r="H1001" s="29"/>
      <c r="I1001" s="29"/>
      <c r="J1001" s="29"/>
      <c r="K1001" s="29"/>
    </row>
    <row r="1002" spans="8:11" ht="12.75">
      <c r="H1002" s="29"/>
      <c r="I1002" s="29"/>
      <c r="J1002" s="29"/>
      <c r="K1002" s="29"/>
    </row>
    <row r="1003" spans="8:11" ht="12.75">
      <c r="H1003" s="29"/>
      <c r="I1003" s="29"/>
      <c r="J1003" s="29"/>
      <c r="K1003" s="29"/>
    </row>
    <row r="1004" spans="8:11" ht="12.75">
      <c r="H1004" s="29"/>
      <c r="I1004" s="29"/>
      <c r="J1004" s="29"/>
      <c r="K1004" s="29"/>
    </row>
    <row r="1005" spans="8:11" ht="12.75">
      <c r="H1005" s="29"/>
      <c r="I1005" s="29"/>
      <c r="J1005" s="29"/>
      <c r="K1005" s="29"/>
    </row>
    <row r="1006" spans="8:11" ht="12.75">
      <c r="H1006" s="29"/>
      <c r="I1006" s="29"/>
      <c r="J1006" s="29"/>
      <c r="K1006" s="29"/>
    </row>
    <row r="1007" spans="8:11" ht="12.75">
      <c r="H1007" s="29"/>
      <c r="I1007" s="29"/>
      <c r="J1007" s="29"/>
      <c r="K1007" s="29"/>
    </row>
    <row r="1008" spans="8:11" ht="12.75">
      <c r="H1008" s="29"/>
      <c r="I1008" s="29"/>
      <c r="J1008" s="29"/>
      <c r="K1008" s="29"/>
    </row>
    <row r="1009" spans="8:11" ht="12.75">
      <c r="H1009" s="29"/>
      <c r="I1009" s="29"/>
      <c r="J1009" s="29"/>
      <c r="K1009" s="29"/>
    </row>
    <row r="1010" spans="8:11" ht="12.75">
      <c r="H1010" s="29"/>
      <c r="I1010" s="29"/>
      <c r="J1010" s="29"/>
      <c r="K1010" s="29"/>
    </row>
    <row r="1011" spans="8:11" ht="12.75">
      <c r="H1011" s="29"/>
      <c r="I1011" s="29"/>
      <c r="J1011" s="29"/>
      <c r="K1011" s="29"/>
    </row>
    <row r="1012" spans="8:11" ht="12.75">
      <c r="H1012" s="29"/>
      <c r="I1012" s="29"/>
      <c r="J1012" s="29"/>
      <c r="K1012" s="29"/>
    </row>
    <row r="1013" spans="8:11" ht="12.75">
      <c r="H1013" s="29"/>
      <c r="I1013" s="29"/>
      <c r="J1013" s="29"/>
      <c r="K1013" s="29"/>
    </row>
    <row r="1014" spans="8:11" ht="12.75">
      <c r="H1014" s="29"/>
      <c r="I1014" s="29"/>
      <c r="J1014" s="29"/>
      <c r="K1014" s="29"/>
    </row>
    <row r="1015" spans="8:11" ht="12.75">
      <c r="H1015" s="29"/>
      <c r="I1015" s="29"/>
      <c r="J1015" s="29"/>
      <c r="K1015" s="29"/>
    </row>
    <row r="1016" spans="8:11" ht="12.75">
      <c r="H1016" s="29"/>
      <c r="I1016" s="29"/>
      <c r="J1016" s="29"/>
      <c r="K1016" s="29"/>
    </row>
    <row r="1017" spans="8:11" ht="12.75">
      <c r="H1017" s="29"/>
      <c r="I1017" s="29"/>
      <c r="J1017" s="29"/>
      <c r="K1017" s="29"/>
    </row>
    <row r="1018" spans="8:11" ht="12.75">
      <c r="H1018" s="29"/>
      <c r="I1018" s="29"/>
      <c r="J1018" s="29"/>
      <c r="K1018" s="29"/>
    </row>
    <row r="1019" spans="8:11" ht="12.75">
      <c r="H1019" s="29"/>
      <c r="I1019" s="29"/>
      <c r="J1019" s="29"/>
      <c r="K1019" s="29"/>
    </row>
    <row r="1020" spans="8:11" ht="12.75">
      <c r="H1020" s="29"/>
      <c r="I1020" s="29"/>
      <c r="J1020" s="29"/>
      <c r="K1020" s="29"/>
    </row>
    <row r="1021" spans="8:11" ht="12.75">
      <c r="H1021" s="29"/>
      <c r="I1021" s="29"/>
      <c r="J1021" s="29"/>
      <c r="K1021" s="29"/>
    </row>
    <row r="1022" spans="8:11" ht="12.75">
      <c r="H1022" s="29"/>
      <c r="I1022" s="29"/>
      <c r="J1022" s="29"/>
      <c r="K1022" s="29"/>
    </row>
    <row r="1023" spans="8:11" ht="12.75">
      <c r="H1023" s="29"/>
      <c r="I1023" s="29"/>
      <c r="J1023" s="29"/>
      <c r="K1023" s="29"/>
    </row>
    <row r="1024" spans="8:11" ht="12.75">
      <c r="H1024" s="29"/>
      <c r="I1024" s="29"/>
      <c r="J1024" s="29"/>
      <c r="K1024" s="29"/>
    </row>
    <row r="1025" spans="8:11" ht="12.75">
      <c r="H1025" s="29"/>
      <c r="I1025" s="29"/>
      <c r="J1025" s="29"/>
      <c r="K1025" s="29"/>
    </row>
    <row r="1026" spans="8:11" ht="12.75">
      <c r="H1026" s="29"/>
      <c r="I1026" s="29"/>
      <c r="J1026" s="29"/>
      <c r="K1026" s="29"/>
    </row>
    <row r="1027" spans="8:11" ht="12.75">
      <c r="H1027" s="29"/>
      <c r="I1027" s="29"/>
      <c r="J1027" s="29"/>
      <c r="K1027" s="29"/>
    </row>
    <row r="1028" spans="8:11" ht="12.75">
      <c r="H1028" s="29"/>
      <c r="I1028" s="29"/>
      <c r="J1028" s="29"/>
      <c r="K1028" s="29"/>
    </row>
    <row r="1029" spans="8:11" ht="12.75">
      <c r="H1029" s="29"/>
      <c r="I1029" s="29"/>
      <c r="J1029" s="29"/>
      <c r="K1029" s="29"/>
    </row>
    <row r="1030" spans="8:11" ht="12.75">
      <c r="H1030" s="29"/>
      <c r="I1030" s="29"/>
      <c r="J1030" s="29"/>
      <c r="K1030" s="29"/>
    </row>
    <row r="1031" spans="8:11" ht="12.75">
      <c r="H1031" s="29"/>
      <c r="I1031" s="29"/>
      <c r="J1031" s="29"/>
      <c r="K1031" s="29"/>
    </row>
    <row r="1032" spans="8:11" ht="12.75">
      <c r="H1032" s="29"/>
      <c r="I1032" s="29"/>
      <c r="J1032" s="29"/>
      <c r="K1032" s="29"/>
    </row>
    <row r="1033" spans="8:11" ht="12.75">
      <c r="H1033" s="29"/>
      <c r="I1033" s="29"/>
      <c r="J1033" s="29"/>
      <c r="K1033" s="29"/>
    </row>
    <row r="1034" spans="8:11" ht="12.75">
      <c r="H1034" s="29"/>
      <c r="I1034" s="29"/>
      <c r="J1034" s="29"/>
      <c r="K1034" s="29"/>
    </row>
    <row r="1035" spans="8:11" ht="12.75">
      <c r="H1035" s="29"/>
      <c r="I1035" s="29"/>
      <c r="J1035" s="29"/>
      <c r="K1035" s="29"/>
    </row>
    <row r="1036" spans="8:11" ht="12.75">
      <c r="H1036" s="29"/>
      <c r="I1036" s="29"/>
      <c r="J1036" s="29"/>
      <c r="K1036" s="29"/>
    </row>
    <row r="1037" spans="8:11" ht="12.75">
      <c r="H1037" s="29"/>
      <c r="I1037" s="29"/>
      <c r="J1037" s="29"/>
      <c r="K1037" s="29"/>
    </row>
    <row r="1038" spans="8:11" ht="12.75">
      <c r="H1038" s="29"/>
      <c r="I1038" s="29"/>
      <c r="J1038" s="29"/>
      <c r="K1038" s="29"/>
    </row>
    <row r="1039" spans="8:11" ht="12.75">
      <c r="H1039" s="29"/>
      <c r="I1039" s="29"/>
      <c r="J1039" s="29"/>
      <c r="K1039" s="29"/>
    </row>
    <row r="1040" spans="8:11" ht="12.75">
      <c r="H1040" s="29"/>
      <c r="I1040" s="29"/>
      <c r="J1040" s="29"/>
      <c r="K1040" s="29"/>
    </row>
    <row r="1041" spans="8:11" ht="12.75">
      <c r="H1041" s="29"/>
      <c r="I1041" s="29"/>
      <c r="J1041" s="29"/>
      <c r="K1041" s="29"/>
    </row>
    <row r="1042" spans="8:11" ht="12.75">
      <c r="H1042" s="29"/>
      <c r="I1042" s="29"/>
      <c r="J1042" s="29"/>
      <c r="K1042" s="29"/>
    </row>
    <row r="1043" spans="8:11" ht="12.75">
      <c r="H1043" s="29"/>
      <c r="I1043" s="29"/>
      <c r="J1043" s="29"/>
      <c r="K1043" s="29"/>
    </row>
    <row r="1044" spans="8:11" ht="12.75">
      <c r="H1044" s="29"/>
      <c r="I1044" s="29"/>
      <c r="J1044" s="29"/>
      <c r="K1044" s="29"/>
    </row>
    <row r="1045" spans="8:11" ht="12.75">
      <c r="H1045" s="29"/>
      <c r="I1045" s="29"/>
      <c r="J1045" s="29"/>
      <c r="K1045" s="29"/>
    </row>
    <row r="1046" spans="8:11" ht="12.75">
      <c r="H1046" s="29"/>
      <c r="I1046" s="29"/>
      <c r="J1046" s="29"/>
      <c r="K1046" s="29"/>
    </row>
    <row r="1047" spans="8:11" ht="12.75">
      <c r="H1047" s="29"/>
      <c r="I1047" s="29"/>
      <c r="J1047" s="29"/>
      <c r="K1047" s="29"/>
    </row>
    <row r="1048" spans="8:11" ht="12.75">
      <c r="H1048" s="29"/>
      <c r="I1048" s="29"/>
      <c r="J1048" s="29"/>
      <c r="K1048" s="29"/>
    </row>
    <row r="1049" spans="8:11" ht="12.75">
      <c r="H1049" s="29"/>
      <c r="I1049" s="29"/>
      <c r="J1049" s="29"/>
      <c r="K1049" s="29"/>
    </row>
    <row r="1050" spans="8:11" ht="12.75">
      <c r="H1050" s="29"/>
      <c r="I1050" s="29"/>
      <c r="J1050" s="29"/>
      <c r="K1050" s="29"/>
    </row>
    <row r="1051" spans="8:11" ht="12.75">
      <c r="H1051" s="29"/>
      <c r="I1051" s="29"/>
      <c r="J1051" s="29"/>
      <c r="K1051" s="29"/>
    </row>
    <row r="1052" spans="8:11" ht="12.75">
      <c r="H1052" s="29"/>
      <c r="I1052" s="29"/>
      <c r="J1052" s="29"/>
      <c r="K1052" s="29"/>
    </row>
    <row r="1053" spans="8:11" ht="12.75">
      <c r="H1053" s="29"/>
      <c r="I1053" s="29"/>
      <c r="J1053" s="29"/>
      <c r="K1053" s="29"/>
    </row>
    <row r="1054" spans="8:11" ht="12.75">
      <c r="H1054" s="29"/>
      <c r="I1054" s="29"/>
      <c r="J1054" s="29"/>
      <c r="K1054" s="29"/>
    </row>
    <row r="1055" spans="8:11" ht="12.75">
      <c r="H1055" s="29"/>
      <c r="I1055" s="29"/>
      <c r="J1055" s="29"/>
      <c r="K1055" s="29"/>
    </row>
    <row r="1056" spans="8:11" ht="12.75">
      <c r="H1056" s="29"/>
      <c r="I1056" s="29"/>
      <c r="J1056" s="29"/>
      <c r="K1056" s="29"/>
    </row>
    <row r="1057" spans="8:11" ht="12.75">
      <c r="H1057" s="29"/>
      <c r="I1057" s="29"/>
      <c r="J1057" s="29"/>
      <c r="K1057" s="29"/>
    </row>
    <row r="1058" spans="8:11" ht="12.75">
      <c r="H1058" s="29"/>
      <c r="I1058" s="29"/>
      <c r="J1058" s="29"/>
      <c r="K1058" s="29"/>
    </row>
    <row r="1059" spans="8:11" ht="12.75">
      <c r="H1059" s="29"/>
      <c r="I1059" s="29"/>
      <c r="J1059" s="29"/>
      <c r="K1059" s="29"/>
    </row>
    <row r="1060" spans="8:11" ht="12.75">
      <c r="H1060" s="29"/>
      <c r="I1060" s="29"/>
      <c r="J1060" s="29"/>
      <c r="K1060" s="29"/>
    </row>
    <row r="1061" spans="8:11" ht="12.75">
      <c r="H1061" s="29"/>
      <c r="I1061" s="29"/>
      <c r="J1061" s="29"/>
      <c r="K1061" s="29"/>
    </row>
    <row r="1062" spans="8:11" ht="12.75">
      <c r="H1062" s="29"/>
      <c r="I1062" s="29"/>
      <c r="J1062" s="29"/>
      <c r="K1062" s="29"/>
    </row>
    <row r="1063" spans="8:11" ht="12.75">
      <c r="H1063" s="29"/>
      <c r="I1063" s="29"/>
      <c r="J1063" s="29"/>
      <c r="K1063" s="29"/>
    </row>
    <row r="1064" spans="8:11" ht="12.75">
      <c r="H1064" s="29"/>
      <c r="I1064" s="29"/>
      <c r="J1064" s="29"/>
      <c r="K1064" s="29"/>
    </row>
    <row r="1065" spans="8:11" ht="12.75">
      <c r="H1065" s="29"/>
      <c r="I1065" s="29"/>
      <c r="J1065" s="29"/>
      <c r="K1065" s="29"/>
    </row>
    <row r="1066" spans="8:11" ht="12.75">
      <c r="H1066" s="29"/>
      <c r="I1066" s="29"/>
      <c r="J1066" s="29"/>
      <c r="K1066" s="29"/>
    </row>
    <row r="1067" spans="8:11" ht="12.75">
      <c r="H1067" s="29"/>
      <c r="I1067" s="29"/>
      <c r="J1067" s="29"/>
      <c r="K1067" s="29"/>
    </row>
    <row r="1068" spans="8:11" ht="12.75">
      <c r="H1068" s="29"/>
      <c r="I1068" s="29"/>
      <c r="J1068" s="29"/>
      <c r="K1068" s="29"/>
    </row>
    <row r="1069" spans="8:11" ht="12.75">
      <c r="H1069" s="29"/>
      <c r="I1069" s="29"/>
      <c r="J1069" s="29"/>
      <c r="K1069" s="29"/>
    </row>
    <row r="1070" spans="8:11" ht="12.75">
      <c r="H1070" s="29"/>
      <c r="I1070" s="29"/>
      <c r="J1070" s="29"/>
      <c r="K1070" s="29"/>
    </row>
    <row r="1071" spans="8:11" ht="12.75">
      <c r="H1071" s="29"/>
      <c r="I1071" s="29"/>
      <c r="J1071" s="29"/>
      <c r="K1071" s="29"/>
    </row>
    <row r="1072" spans="8:11" ht="12.75">
      <c r="H1072" s="29"/>
      <c r="I1072" s="29"/>
      <c r="J1072" s="29"/>
      <c r="K1072" s="29"/>
    </row>
    <row r="1073" spans="8:11" ht="12.75">
      <c r="H1073" s="29"/>
      <c r="I1073" s="29"/>
      <c r="J1073" s="29"/>
      <c r="K1073" s="29"/>
    </row>
    <row r="1074" spans="8:11" ht="12.75">
      <c r="H1074" s="29"/>
      <c r="I1074" s="29"/>
      <c r="J1074" s="29"/>
      <c r="K1074" s="29"/>
    </row>
    <row r="1075" spans="8:11" ht="12.75">
      <c r="H1075" s="29"/>
      <c r="I1075" s="29"/>
      <c r="J1075" s="29"/>
      <c r="K1075" s="29"/>
    </row>
    <row r="1076" spans="8:11" ht="12.75">
      <c r="H1076" s="29"/>
      <c r="I1076" s="29"/>
      <c r="J1076" s="29"/>
      <c r="K1076" s="29"/>
    </row>
    <row r="1077" spans="8:11" ht="12.75">
      <c r="H1077" s="29"/>
      <c r="I1077" s="29"/>
      <c r="J1077" s="29"/>
      <c r="K1077" s="29"/>
    </row>
    <row r="1078" spans="8:11" ht="12.75">
      <c r="H1078" s="29"/>
      <c r="I1078" s="29"/>
      <c r="J1078" s="29"/>
      <c r="K1078" s="29"/>
    </row>
    <row r="1079" spans="8:11" ht="12.75">
      <c r="H1079" s="29"/>
      <c r="I1079" s="29"/>
      <c r="J1079" s="29"/>
      <c r="K1079" s="29"/>
    </row>
    <row r="1080" spans="8:11" ht="12.75">
      <c r="H1080" s="29"/>
      <c r="I1080" s="29"/>
      <c r="J1080" s="29"/>
      <c r="K1080" s="29"/>
    </row>
    <row r="1081" spans="8:11" ht="12.75">
      <c r="H1081" s="29"/>
      <c r="I1081" s="29"/>
      <c r="J1081" s="29"/>
      <c r="K1081" s="29"/>
    </row>
    <row r="1082" spans="8:11" ht="12.75">
      <c r="H1082" s="29"/>
      <c r="I1082" s="29"/>
      <c r="J1082" s="29"/>
      <c r="K1082" s="29"/>
    </row>
    <row r="1083" spans="8:11" ht="12.75">
      <c r="H1083" s="29"/>
      <c r="I1083" s="29"/>
      <c r="J1083" s="29"/>
      <c r="K1083" s="29"/>
    </row>
    <row r="1084" spans="8:11" ht="12.75">
      <c r="H1084" s="29"/>
      <c r="I1084" s="29"/>
      <c r="J1084" s="29"/>
      <c r="K1084" s="29"/>
    </row>
    <row r="1085" spans="8:11" ht="12.75">
      <c r="H1085" s="29"/>
      <c r="I1085" s="29"/>
      <c r="J1085" s="29"/>
      <c r="K1085" s="29"/>
    </row>
    <row r="1086" spans="8:11" ht="12.75">
      <c r="H1086" s="29"/>
      <c r="I1086" s="29"/>
      <c r="J1086" s="29"/>
      <c r="K1086" s="29"/>
    </row>
    <row r="1087" spans="8:11" ht="12.75">
      <c r="H1087" s="29"/>
      <c r="I1087" s="29"/>
      <c r="J1087" s="29"/>
      <c r="K1087" s="29"/>
    </row>
    <row r="1088" spans="8:11" ht="12.75">
      <c r="H1088" s="29"/>
      <c r="I1088" s="29"/>
      <c r="J1088" s="29"/>
      <c r="K1088" s="29"/>
    </row>
    <row r="1089" spans="8:11" ht="12.75">
      <c r="H1089" s="29"/>
      <c r="I1089" s="29"/>
      <c r="J1089" s="29"/>
      <c r="K1089" s="29"/>
    </row>
    <row r="1090" spans="8:11" ht="12.75">
      <c r="H1090" s="29"/>
      <c r="I1090" s="29"/>
      <c r="J1090" s="29"/>
      <c r="K1090" s="29"/>
    </row>
    <row r="1091" spans="8:11" ht="12.75">
      <c r="H1091" s="29"/>
      <c r="I1091" s="29"/>
      <c r="J1091" s="29"/>
      <c r="K1091" s="29"/>
    </row>
    <row r="1092" spans="8:11" ht="12.75">
      <c r="H1092" s="29"/>
      <c r="I1092" s="29"/>
      <c r="J1092" s="29"/>
      <c r="K1092" s="29"/>
    </row>
    <row r="1093" spans="8:11" ht="12.75">
      <c r="H1093" s="29"/>
      <c r="I1093" s="29"/>
      <c r="J1093" s="29"/>
      <c r="K1093" s="29"/>
    </row>
    <row r="1094" spans="8:11" ht="12.75">
      <c r="H1094" s="29"/>
      <c r="I1094" s="29"/>
      <c r="J1094" s="29"/>
      <c r="K1094" s="29"/>
    </row>
    <row r="1095" spans="8:11" ht="12.75">
      <c r="H1095" s="29"/>
      <c r="I1095" s="29"/>
      <c r="J1095" s="29"/>
      <c r="K1095" s="29"/>
    </row>
    <row r="1096" spans="8:11" ht="12.75">
      <c r="H1096" s="29"/>
      <c r="I1096" s="29"/>
      <c r="J1096" s="29"/>
      <c r="K1096" s="29"/>
    </row>
    <row r="1097" spans="8:11" ht="12.75">
      <c r="H1097" s="29"/>
      <c r="I1097" s="29"/>
      <c r="J1097" s="29"/>
      <c r="K1097" s="29"/>
    </row>
    <row r="1098" spans="8:11" ht="12.75">
      <c r="H1098" s="29"/>
      <c r="I1098" s="29"/>
      <c r="J1098" s="29"/>
      <c r="K1098" s="29"/>
    </row>
    <row r="1099" spans="8:11" ht="12.75">
      <c r="H1099" s="29"/>
      <c r="I1099" s="29"/>
      <c r="J1099" s="29"/>
      <c r="K1099" s="29"/>
    </row>
    <row r="1100" spans="8:11" ht="12.75">
      <c r="H1100" s="29"/>
      <c r="I1100" s="29"/>
      <c r="J1100" s="29"/>
      <c r="K1100" s="29"/>
    </row>
    <row r="1101" spans="8:11" ht="12.75">
      <c r="H1101" s="29"/>
      <c r="I1101" s="29"/>
      <c r="J1101" s="29"/>
      <c r="K1101" s="29"/>
    </row>
    <row r="1102" spans="8:11" ht="12.75">
      <c r="H1102" s="29"/>
      <c r="I1102" s="29"/>
      <c r="J1102" s="29"/>
      <c r="K1102" s="29"/>
    </row>
    <row r="1103" spans="8:11" ht="12.75">
      <c r="H1103" s="29"/>
      <c r="I1103" s="29"/>
      <c r="J1103" s="29"/>
      <c r="K1103" s="29"/>
    </row>
    <row r="1104" spans="8:11" ht="12.75">
      <c r="H1104" s="29"/>
      <c r="I1104" s="29"/>
      <c r="J1104" s="29"/>
      <c r="K1104" s="29"/>
    </row>
    <row r="1105" spans="8:11" ht="12.75">
      <c r="H1105" s="29"/>
      <c r="I1105" s="29"/>
      <c r="J1105" s="29"/>
      <c r="K1105" s="29"/>
    </row>
    <row r="1106" spans="8:11" ht="12.75">
      <c r="H1106" s="29"/>
      <c r="I1106" s="29"/>
      <c r="J1106" s="29"/>
      <c r="K1106" s="29"/>
    </row>
    <row r="1107" spans="8:11" ht="12.75">
      <c r="H1107" s="29"/>
      <c r="I1107" s="29"/>
      <c r="J1107" s="29"/>
      <c r="K1107" s="29"/>
    </row>
    <row r="1108" spans="8:11" ht="12.75">
      <c r="H1108" s="29"/>
      <c r="I1108" s="29"/>
      <c r="J1108" s="29"/>
      <c r="K1108" s="29"/>
    </row>
    <row r="1109" spans="8:11" ht="12.75">
      <c r="H1109" s="29"/>
      <c r="I1109" s="29"/>
      <c r="J1109" s="29"/>
      <c r="K1109" s="29"/>
    </row>
    <row r="1110" spans="8:11" ht="12.75">
      <c r="H1110" s="29"/>
      <c r="I1110" s="29"/>
      <c r="J1110" s="29"/>
      <c r="K1110" s="29"/>
    </row>
    <row r="1111" spans="8:11" ht="12.75">
      <c r="H1111" s="29"/>
      <c r="I1111" s="29"/>
      <c r="J1111" s="29"/>
      <c r="K1111" s="29"/>
    </row>
    <row r="1112" spans="8:11" ht="12.75">
      <c r="H1112" s="29"/>
      <c r="I1112" s="29"/>
      <c r="J1112" s="29"/>
      <c r="K1112" s="29"/>
    </row>
    <row r="1113" spans="8:11" ht="12.75">
      <c r="H1113" s="29"/>
      <c r="I1113" s="29"/>
      <c r="J1113" s="29"/>
      <c r="K1113" s="29"/>
    </row>
    <row r="1114" spans="8:11" ht="12.75">
      <c r="H1114" s="29"/>
      <c r="I1114" s="29"/>
      <c r="J1114" s="29"/>
      <c r="K1114" s="29"/>
    </row>
    <row r="1115" spans="8:11" ht="12.75">
      <c r="H1115" s="29"/>
      <c r="I1115" s="29"/>
      <c r="J1115" s="29"/>
      <c r="K1115" s="29"/>
    </row>
    <row r="1116" spans="8:11" ht="12.75">
      <c r="H1116" s="29"/>
      <c r="I1116" s="29"/>
      <c r="J1116" s="29"/>
      <c r="K1116" s="29"/>
    </row>
    <row r="1117" spans="8:11" ht="12.75">
      <c r="H1117" s="29"/>
      <c r="I1117" s="29"/>
      <c r="J1117" s="29"/>
      <c r="K1117" s="29"/>
    </row>
    <row r="1118" spans="8:11" ht="12.75">
      <c r="H1118" s="29"/>
      <c r="I1118" s="29"/>
      <c r="J1118" s="29"/>
      <c r="K1118" s="29"/>
    </row>
    <row r="1119" spans="8:11" ht="12.75">
      <c r="H1119" s="29"/>
      <c r="I1119" s="29"/>
      <c r="J1119" s="29"/>
      <c r="K1119" s="29"/>
    </row>
    <row r="1120" spans="8:11" ht="12.75">
      <c r="H1120" s="29"/>
      <c r="I1120" s="29"/>
      <c r="J1120" s="29"/>
      <c r="K1120" s="29"/>
    </row>
    <row r="1121" spans="8:11" ht="12.75">
      <c r="H1121" s="29"/>
      <c r="I1121" s="29"/>
      <c r="J1121" s="29"/>
      <c r="K1121" s="29"/>
    </row>
    <row r="1122" spans="8:11" ht="12.75">
      <c r="H1122" s="29"/>
      <c r="I1122" s="29"/>
      <c r="J1122" s="29"/>
      <c r="K1122" s="29"/>
    </row>
    <row r="1123" spans="8:11" ht="12.75">
      <c r="H1123" s="29"/>
      <c r="I1123" s="29"/>
      <c r="J1123" s="29"/>
      <c r="K1123" s="29"/>
    </row>
    <row r="1124" spans="8:11" ht="12.75">
      <c r="H1124" s="29"/>
      <c r="I1124" s="29"/>
      <c r="J1124" s="29"/>
      <c r="K1124" s="29"/>
    </row>
    <row r="1125" spans="8:11" ht="12.75">
      <c r="H1125" s="29"/>
      <c r="I1125" s="29"/>
      <c r="J1125" s="29"/>
      <c r="K1125" s="29"/>
    </row>
    <row r="1126" spans="8:11" ht="12.75">
      <c r="H1126" s="29"/>
      <c r="I1126" s="29"/>
      <c r="J1126" s="29"/>
      <c r="K1126" s="29"/>
    </row>
    <row r="1127" spans="8:11" ht="12.75">
      <c r="H1127" s="29"/>
      <c r="I1127" s="29"/>
      <c r="J1127" s="29"/>
      <c r="K1127" s="29"/>
    </row>
    <row r="1128" spans="8:11" ht="12.75">
      <c r="H1128" s="29"/>
      <c r="I1128" s="29"/>
      <c r="J1128" s="29"/>
      <c r="K1128" s="29"/>
    </row>
    <row r="1129" spans="8:11" ht="12.75">
      <c r="H1129" s="29"/>
      <c r="I1129" s="29"/>
      <c r="J1129" s="29"/>
      <c r="K1129" s="29"/>
    </row>
    <row r="1130" spans="8:11" ht="12.75">
      <c r="H1130" s="29"/>
      <c r="I1130" s="29"/>
      <c r="J1130" s="29"/>
      <c r="K1130" s="29"/>
    </row>
    <row r="1131" spans="8:11" ht="12.75">
      <c r="H1131" s="29"/>
      <c r="I1131" s="29"/>
      <c r="J1131" s="29"/>
      <c r="K1131" s="29"/>
    </row>
    <row r="1132" spans="8:11" ht="12.75">
      <c r="H1132" s="29"/>
      <c r="I1132" s="29"/>
      <c r="J1132" s="29"/>
      <c r="K1132" s="29"/>
    </row>
    <row r="1133" spans="8:11" ht="12.75">
      <c r="H1133" s="29"/>
      <c r="I1133" s="29"/>
      <c r="J1133" s="29"/>
      <c r="K1133" s="29"/>
    </row>
    <row r="1134" spans="8:11" ht="12.75">
      <c r="H1134" s="29"/>
      <c r="I1134" s="29"/>
      <c r="J1134" s="29"/>
      <c r="K1134" s="29"/>
    </row>
    <row r="1135" spans="8:11" ht="12.75">
      <c r="H1135" s="29"/>
      <c r="I1135" s="29"/>
      <c r="J1135" s="29"/>
      <c r="K1135" s="29"/>
    </row>
    <row r="1136" spans="8:11" ht="12.75">
      <c r="H1136" s="29"/>
      <c r="I1136" s="29"/>
      <c r="J1136" s="29"/>
      <c r="K1136" s="29"/>
    </row>
    <row r="1137" spans="8:11" ht="12.75">
      <c r="H1137" s="29"/>
      <c r="I1137" s="29"/>
      <c r="J1137" s="29"/>
      <c r="K1137" s="29"/>
    </row>
    <row r="1138" spans="8:11" ht="12.75">
      <c r="H1138" s="29"/>
      <c r="I1138" s="29"/>
      <c r="J1138" s="29"/>
      <c r="K1138" s="29"/>
    </row>
    <row r="1139" spans="8:11" ht="12.75">
      <c r="H1139" s="29"/>
      <c r="I1139" s="29"/>
      <c r="J1139" s="29"/>
      <c r="K1139" s="29"/>
    </row>
    <row r="1140" spans="8:11" ht="12.75">
      <c r="H1140" s="29"/>
      <c r="I1140" s="29"/>
      <c r="J1140" s="29"/>
      <c r="K1140" s="29"/>
    </row>
    <row r="1141" spans="8:11" ht="12.75">
      <c r="H1141" s="29"/>
      <c r="I1141" s="29"/>
      <c r="J1141" s="29"/>
      <c r="K1141" s="29"/>
    </row>
    <row r="1142" spans="8:11" ht="12.75">
      <c r="H1142" s="29"/>
      <c r="I1142" s="29"/>
      <c r="J1142" s="29"/>
      <c r="K1142" s="29"/>
    </row>
    <row r="1143" spans="8:11" ht="12.75">
      <c r="H1143" s="29"/>
      <c r="I1143" s="29"/>
      <c r="J1143" s="29"/>
      <c r="K1143" s="29"/>
    </row>
    <row r="1144" spans="8:11" ht="12.75">
      <c r="H1144" s="29"/>
      <c r="I1144" s="29"/>
      <c r="J1144" s="29"/>
      <c r="K1144" s="29"/>
    </row>
    <row r="1145" spans="8:11" ht="12.75">
      <c r="H1145" s="29"/>
      <c r="I1145" s="29"/>
      <c r="J1145" s="29"/>
      <c r="K1145" s="29"/>
    </row>
    <row r="1146" spans="8:11" ht="12.75">
      <c r="H1146" s="29"/>
      <c r="I1146" s="29"/>
      <c r="J1146" s="29"/>
      <c r="K1146" s="29"/>
    </row>
    <row r="1147" spans="8:11" ht="12.75">
      <c r="H1147" s="29"/>
      <c r="I1147" s="29"/>
      <c r="J1147" s="29"/>
      <c r="K1147" s="29"/>
    </row>
    <row r="1148" spans="8:11" ht="12.75">
      <c r="H1148" s="29"/>
      <c r="I1148" s="29"/>
      <c r="J1148" s="29"/>
      <c r="K1148" s="29"/>
    </row>
    <row r="1149" spans="8:11" ht="12.75">
      <c r="H1149" s="29"/>
      <c r="I1149" s="29"/>
      <c r="J1149" s="29"/>
      <c r="K1149" s="29"/>
    </row>
    <row r="1150" spans="8:11" ht="12.75">
      <c r="H1150" s="29"/>
      <c r="I1150" s="29"/>
      <c r="J1150" s="29"/>
      <c r="K1150" s="29"/>
    </row>
    <row r="1151" spans="8:11" ht="12.75">
      <c r="H1151" s="29"/>
      <c r="I1151" s="29"/>
      <c r="J1151" s="29"/>
      <c r="K1151" s="29"/>
    </row>
    <row r="1152" spans="8:11" ht="12.75">
      <c r="H1152" s="29"/>
      <c r="I1152" s="29"/>
      <c r="J1152" s="29"/>
      <c r="K1152" s="29"/>
    </row>
    <row r="1153" spans="8:11" ht="12.75">
      <c r="H1153" s="29"/>
      <c r="I1153" s="29"/>
      <c r="J1153" s="29"/>
      <c r="K1153" s="29"/>
    </row>
    <row r="1154" spans="8:11" ht="12.75">
      <c r="H1154" s="29"/>
      <c r="I1154" s="29"/>
      <c r="J1154" s="29"/>
      <c r="K1154" s="29"/>
    </row>
    <row r="1155" spans="8:11" ht="12.75">
      <c r="H1155" s="29"/>
      <c r="I1155" s="29"/>
      <c r="J1155" s="29"/>
      <c r="K1155" s="29"/>
    </row>
    <row r="1156" spans="8:11" ht="12.75">
      <c r="H1156" s="29"/>
      <c r="I1156" s="29"/>
      <c r="J1156" s="29"/>
      <c r="K1156" s="29"/>
    </row>
    <row r="1157" spans="8:11" ht="12.75">
      <c r="H1157" s="29"/>
      <c r="I1157" s="29"/>
      <c r="J1157" s="29"/>
      <c r="K1157" s="29"/>
    </row>
    <row r="1158" spans="8:11" ht="12.75">
      <c r="H1158" s="29"/>
      <c r="I1158" s="29"/>
      <c r="J1158" s="29"/>
      <c r="K1158" s="29"/>
    </row>
    <row r="1159" spans="8:11" ht="12.75">
      <c r="H1159" s="29"/>
      <c r="I1159" s="29"/>
      <c r="J1159" s="29"/>
      <c r="K1159" s="29"/>
    </row>
    <row r="1160" spans="8:11" ht="12.75">
      <c r="H1160" s="29"/>
      <c r="I1160" s="29"/>
      <c r="J1160" s="29"/>
      <c r="K1160" s="29"/>
    </row>
    <row r="1161" spans="8:11" ht="12.75">
      <c r="H1161" s="29"/>
      <c r="I1161" s="29"/>
      <c r="J1161" s="29"/>
      <c r="K1161" s="29"/>
    </row>
    <row r="1162" spans="8:11" ht="12.75">
      <c r="H1162" s="29"/>
      <c r="I1162" s="29"/>
      <c r="J1162" s="29"/>
      <c r="K1162" s="29"/>
    </row>
    <row r="1163" spans="8:11" ht="12.75">
      <c r="H1163" s="29"/>
      <c r="I1163" s="29"/>
      <c r="J1163" s="29"/>
      <c r="K1163" s="29"/>
    </row>
    <row r="1164" spans="8:11" ht="12.75">
      <c r="H1164" s="29"/>
      <c r="I1164" s="29"/>
      <c r="J1164" s="29"/>
      <c r="K1164" s="29"/>
    </row>
    <row r="1165" spans="8:11" ht="12.75">
      <c r="H1165" s="29"/>
      <c r="I1165" s="29"/>
      <c r="J1165" s="29"/>
      <c r="K1165" s="29"/>
    </row>
    <row r="1166" spans="8:11" ht="12.75">
      <c r="H1166" s="29"/>
      <c r="I1166" s="29"/>
      <c r="J1166" s="29"/>
      <c r="K1166" s="29"/>
    </row>
    <row r="1167" spans="8:11" ht="12.75">
      <c r="H1167" s="29"/>
      <c r="I1167" s="29"/>
      <c r="J1167" s="29"/>
      <c r="K1167" s="29"/>
    </row>
    <row r="1168" spans="8:11" ht="12.75">
      <c r="H1168" s="29"/>
      <c r="I1168" s="29"/>
      <c r="J1168" s="29"/>
      <c r="K1168" s="29"/>
    </row>
    <row r="1169" spans="8:11" ht="12.75">
      <c r="H1169" s="29"/>
      <c r="I1169" s="29"/>
      <c r="J1169" s="29"/>
      <c r="K1169" s="29"/>
    </row>
    <row r="1170" spans="8:11" ht="12.75">
      <c r="H1170" s="29"/>
      <c r="I1170" s="29"/>
      <c r="J1170" s="29"/>
      <c r="K1170" s="29"/>
    </row>
    <row r="1171" spans="8:11" ht="12.75">
      <c r="H1171" s="29"/>
      <c r="I1171" s="29"/>
      <c r="J1171" s="29"/>
      <c r="K1171" s="29"/>
    </row>
    <row r="1172" spans="8:11" ht="12.75">
      <c r="H1172" s="29"/>
      <c r="I1172" s="29"/>
      <c r="J1172" s="29"/>
      <c r="K1172" s="29"/>
    </row>
    <row r="1173" spans="8:11" ht="12.75">
      <c r="H1173" s="29"/>
      <c r="I1173" s="29"/>
      <c r="J1173" s="29"/>
      <c r="K1173" s="29"/>
    </row>
    <row r="1174" spans="8:11" ht="12.75">
      <c r="H1174" s="29"/>
      <c r="I1174" s="29"/>
      <c r="J1174" s="29"/>
      <c r="K1174" s="29"/>
    </row>
    <row r="1175" spans="8:11" ht="12.75">
      <c r="H1175" s="29"/>
      <c r="I1175" s="29"/>
      <c r="J1175" s="29"/>
      <c r="K1175" s="29"/>
    </row>
    <row r="1176" spans="8:11" ht="12.75">
      <c r="H1176" s="29"/>
      <c r="I1176" s="29"/>
      <c r="J1176" s="29"/>
      <c r="K1176" s="29"/>
    </row>
    <row r="1177" spans="8:11" ht="12.75">
      <c r="H1177" s="29"/>
      <c r="I1177" s="29"/>
      <c r="J1177" s="29"/>
      <c r="K1177" s="29"/>
    </row>
    <row r="1178" spans="8:11" ht="12.75">
      <c r="H1178" s="29"/>
      <c r="I1178" s="29"/>
      <c r="J1178" s="29"/>
      <c r="K1178" s="29"/>
    </row>
    <row r="1179" spans="8:11" ht="12.75">
      <c r="H1179" s="29"/>
      <c r="I1179" s="29"/>
      <c r="J1179" s="29"/>
      <c r="K1179" s="29"/>
    </row>
    <row r="1180" spans="8:11" ht="12.75">
      <c r="H1180" s="29"/>
      <c r="I1180" s="29"/>
      <c r="J1180" s="29"/>
      <c r="K1180" s="29"/>
    </row>
    <row r="1181" spans="8:11" ht="12.75">
      <c r="H1181" s="29"/>
      <c r="I1181" s="29"/>
      <c r="J1181" s="29"/>
      <c r="K1181" s="29"/>
    </row>
    <row r="1182" spans="8:11" ht="12.75">
      <c r="H1182" s="29"/>
      <c r="I1182" s="29"/>
      <c r="J1182" s="29"/>
      <c r="K1182" s="29"/>
    </row>
    <row r="1183" spans="8:11" ht="12.75">
      <c r="H1183" s="29"/>
      <c r="I1183" s="29"/>
      <c r="J1183" s="29"/>
      <c r="K1183" s="29"/>
    </row>
    <row r="1184" spans="8:11" ht="12.75">
      <c r="H1184" s="29"/>
      <c r="I1184" s="29"/>
      <c r="J1184" s="29"/>
      <c r="K1184" s="29"/>
    </row>
    <row r="1185" spans="8:11" ht="12.75">
      <c r="H1185" s="29"/>
      <c r="I1185" s="29"/>
      <c r="J1185" s="29"/>
      <c r="K1185" s="29"/>
    </row>
    <row r="1186" spans="8:11" ht="12.75">
      <c r="H1186" s="29"/>
      <c r="I1186" s="29"/>
      <c r="J1186" s="29"/>
      <c r="K1186" s="29"/>
    </row>
    <row r="1187" spans="8:11" ht="12.75">
      <c r="H1187" s="29"/>
      <c r="I1187" s="29"/>
      <c r="J1187" s="29"/>
      <c r="K1187" s="29"/>
    </row>
    <row r="1188" spans="8:11" ht="12.75">
      <c r="H1188" s="29"/>
      <c r="I1188" s="29"/>
      <c r="J1188" s="29"/>
      <c r="K1188" s="29"/>
    </row>
    <row r="1189" spans="8:11" ht="12.75">
      <c r="H1189" s="29"/>
      <c r="I1189" s="29"/>
      <c r="J1189" s="29"/>
      <c r="K1189" s="29"/>
    </row>
    <row r="1190" spans="8:11" ht="12.75">
      <c r="H1190" s="29"/>
      <c r="I1190" s="29"/>
      <c r="J1190" s="29"/>
      <c r="K1190" s="29"/>
    </row>
    <row r="1191" spans="8:11" ht="12.75">
      <c r="H1191" s="29"/>
      <c r="I1191" s="29"/>
      <c r="J1191" s="29"/>
      <c r="K1191" s="29"/>
    </row>
    <row r="1192" spans="8:11" ht="12.75">
      <c r="H1192" s="29"/>
      <c r="I1192" s="29"/>
      <c r="J1192" s="29"/>
      <c r="K1192" s="29"/>
    </row>
    <row r="1193" spans="8:11" ht="12.75">
      <c r="H1193" s="29"/>
      <c r="I1193" s="29"/>
      <c r="J1193" s="29"/>
      <c r="K1193" s="29"/>
    </row>
    <row r="1194" spans="8:11" ht="12.75">
      <c r="H1194" s="29"/>
      <c r="I1194" s="29"/>
      <c r="J1194" s="29"/>
      <c r="K1194" s="29"/>
    </row>
    <row r="1195" spans="8:11" ht="12.75">
      <c r="H1195" s="29"/>
      <c r="I1195" s="29"/>
      <c r="J1195" s="29"/>
      <c r="K1195" s="29"/>
    </row>
    <row r="1196" spans="8:11" ht="12.75">
      <c r="H1196" s="29"/>
      <c r="I1196" s="29"/>
      <c r="J1196" s="29"/>
      <c r="K1196" s="29"/>
    </row>
    <row r="1197" spans="8:11" ht="12.75">
      <c r="H1197" s="29"/>
      <c r="I1197" s="29"/>
      <c r="J1197" s="29"/>
      <c r="K1197" s="29"/>
    </row>
    <row r="1198" spans="8:11" ht="12.75">
      <c r="H1198" s="29"/>
      <c r="I1198" s="29"/>
      <c r="J1198" s="29"/>
      <c r="K1198" s="29"/>
    </row>
    <row r="1199" spans="8:11" ht="12.75">
      <c r="H1199" s="29"/>
      <c r="I1199" s="29"/>
      <c r="J1199" s="29"/>
      <c r="K1199" s="29"/>
    </row>
    <row r="1200" spans="8:11" ht="12.75">
      <c r="H1200" s="29"/>
      <c r="I1200" s="29"/>
      <c r="J1200" s="29"/>
      <c r="K1200" s="29"/>
    </row>
    <row r="1201" spans="8:11" ht="12.75">
      <c r="H1201" s="29"/>
      <c r="I1201" s="29"/>
      <c r="J1201" s="29"/>
      <c r="K1201" s="29"/>
    </row>
    <row r="1202" spans="8:11" ht="12.75">
      <c r="H1202" s="29"/>
      <c r="I1202" s="29"/>
      <c r="J1202" s="29"/>
      <c r="K1202" s="29"/>
    </row>
    <row r="1203" spans="8:11" ht="12.75">
      <c r="H1203" s="29"/>
      <c r="I1203" s="29"/>
      <c r="J1203" s="29"/>
      <c r="K1203" s="29"/>
    </row>
    <row r="1204" spans="8:11" ht="12.75">
      <c r="H1204" s="29"/>
      <c r="I1204" s="29"/>
      <c r="J1204" s="29"/>
      <c r="K1204" s="29"/>
    </row>
    <row r="1205" spans="8:11" ht="12.75">
      <c r="H1205" s="29"/>
      <c r="I1205" s="29"/>
      <c r="J1205" s="29"/>
      <c r="K1205" s="29"/>
    </row>
    <row r="1206" spans="8:11" ht="12.75">
      <c r="H1206" s="29"/>
      <c r="I1206" s="29"/>
      <c r="J1206" s="29"/>
      <c r="K1206" s="29"/>
    </row>
    <row r="1207" spans="8:11" ht="12.75">
      <c r="H1207" s="29"/>
      <c r="I1207" s="29"/>
      <c r="J1207" s="29"/>
      <c r="K1207" s="29"/>
    </row>
    <row r="1208" spans="8:11" ht="12.75">
      <c r="H1208" s="29"/>
      <c r="I1208" s="29"/>
      <c r="J1208" s="29"/>
      <c r="K1208" s="29"/>
    </row>
    <row r="1209" spans="8:11" ht="12.75">
      <c r="H1209" s="29"/>
      <c r="I1209" s="29"/>
      <c r="J1209" s="29"/>
      <c r="K1209" s="29"/>
    </row>
    <row r="1210" spans="8:11" ht="12.75">
      <c r="H1210" s="29"/>
      <c r="I1210" s="29"/>
      <c r="J1210" s="29"/>
      <c r="K1210" s="29"/>
    </row>
    <row r="1211" spans="8:11" ht="12.75">
      <c r="H1211" s="29"/>
      <c r="I1211" s="29"/>
      <c r="J1211" s="29"/>
      <c r="K1211" s="29"/>
    </row>
    <row r="1212" spans="8:11" ht="12.75">
      <c r="H1212" s="29"/>
      <c r="I1212" s="29"/>
      <c r="J1212" s="29"/>
      <c r="K1212" s="29"/>
    </row>
    <row r="1213" spans="8:11" ht="12.75">
      <c r="H1213" s="29"/>
      <c r="I1213" s="29"/>
      <c r="J1213" s="29"/>
      <c r="K1213" s="29"/>
    </row>
    <row r="1214" spans="8:11" ht="12.75">
      <c r="H1214" s="29"/>
      <c r="I1214" s="29"/>
      <c r="J1214" s="29"/>
      <c r="K1214" s="29"/>
    </row>
    <row r="1215" spans="8:11" ht="12.75">
      <c r="H1215" s="29"/>
      <c r="I1215" s="29"/>
      <c r="J1215" s="29"/>
      <c r="K1215" s="29"/>
    </row>
    <row r="1216" spans="8:11" ht="12.75">
      <c r="H1216" s="29"/>
      <c r="I1216" s="29"/>
      <c r="J1216" s="29"/>
      <c r="K1216" s="29"/>
    </row>
    <row r="1217" spans="8:11" ht="12.75">
      <c r="H1217" s="29"/>
      <c r="I1217" s="29"/>
      <c r="J1217" s="29"/>
      <c r="K1217" s="29"/>
    </row>
    <row r="1218" spans="8:11" ht="12.75">
      <c r="H1218" s="29"/>
      <c r="I1218" s="29"/>
      <c r="J1218" s="29"/>
      <c r="K1218" s="29"/>
    </row>
    <row r="1219" spans="8:11" ht="12.75">
      <c r="H1219" s="29"/>
      <c r="I1219" s="29"/>
      <c r="J1219" s="29"/>
      <c r="K1219" s="29"/>
    </row>
    <row r="1220" spans="8:11" ht="12.75">
      <c r="H1220" s="29"/>
      <c r="I1220" s="29"/>
      <c r="J1220" s="29"/>
      <c r="K1220" s="29"/>
    </row>
    <row r="1221" spans="8:11" ht="12.75">
      <c r="H1221" s="29"/>
      <c r="I1221" s="29"/>
      <c r="J1221" s="29"/>
      <c r="K1221" s="29"/>
    </row>
    <row r="1222" spans="8:11" ht="12.75">
      <c r="H1222" s="29"/>
      <c r="I1222" s="29"/>
      <c r="J1222" s="29"/>
      <c r="K1222" s="29"/>
    </row>
    <row r="1223" spans="8:11" ht="12.75">
      <c r="H1223" s="29"/>
      <c r="I1223" s="29"/>
      <c r="J1223" s="29"/>
      <c r="K1223" s="29"/>
    </row>
    <row r="1224" spans="8:11" ht="12.75">
      <c r="H1224" s="29"/>
      <c r="I1224" s="29"/>
      <c r="J1224" s="29"/>
      <c r="K1224" s="29"/>
    </row>
    <row r="1225" spans="8:11" ht="12.75">
      <c r="H1225" s="29"/>
      <c r="I1225" s="29"/>
      <c r="J1225" s="29"/>
      <c r="K1225" s="29"/>
    </row>
    <row r="1226" spans="8:11" ht="12.75">
      <c r="H1226" s="29"/>
      <c r="I1226" s="29"/>
      <c r="J1226" s="29"/>
      <c r="K1226" s="29"/>
    </row>
    <row r="1227" spans="8:11" ht="12.75">
      <c r="H1227" s="29"/>
      <c r="I1227" s="29"/>
      <c r="J1227" s="29"/>
      <c r="K1227" s="29"/>
    </row>
    <row r="1228" spans="8:11" ht="12.75">
      <c r="H1228" s="29"/>
      <c r="I1228" s="29"/>
      <c r="J1228" s="29"/>
      <c r="K1228" s="29"/>
    </row>
    <row r="1229" spans="8:11" ht="12.75">
      <c r="H1229" s="29"/>
      <c r="I1229" s="29"/>
      <c r="J1229" s="29"/>
      <c r="K1229" s="29"/>
    </row>
    <row r="1230" spans="8:11" ht="12.75">
      <c r="H1230" s="29"/>
      <c r="I1230" s="29"/>
      <c r="J1230" s="29"/>
      <c r="K1230" s="29"/>
    </row>
    <row r="1231" spans="8:11" ht="12.75">
      <c r="H1231" s="29"/>
      <c r="I1231" s="29"/>
      <c r="J1231" s="29"/>
      <c r="K1231" s="29"/>
    </row>
    <row r="1232" spans="8:11" ht="12.75">
      <c r="H1232" s="29"/>
      <c r="I1232" s="29"/>
      <c r="J1232" s="29"/>
      <c r="K1232" s="29"/>
    </row>
    <row r="1233" spans="8:11" ht="12.75">
      <c r="H1233" s="29"/>
      <c r="I1233" s="29"/>
      <c r="J1233" s="29"/>
      <c r="K1233" s="29"/>
    </row>
    <row r="1234" spans="8:11" ht="12.75">
      <c r="H1234" s="29"/>
      <c r="I1234" s="29"/>
      <c r="J1234" s="29"/>
      <c r="K1234" s="29"/>
    </row>
    <row r="1235" spans="8:11" ht="12.75">
      <c r="H1235" s="29"/>
      <c r="I1235" s="29"/>
      <c r="J1235" s="29"/>
      <c r="K1235" s="29"/>
    </row>
    <row r="1236" spans="8:11" ht="12.75">
      <c r="H1236" s="29"/>
      <c r="I1236" s="29"/>
      <c r="J1236" s="29"/>
      <c r="K1236" s="29"/>
    </row>
    <row r="1237" spans="8:11" ht="12.75">
      <c r="H1237" s="29"/>
      <c r="I1237" s="29"/>
      <c r="J1237" s="29"/>
      <c r="K1237" s="29"/>
    </row>
    <row r="1238" spans="8:11" ht="12.75">
      <c r="H1238" s="29"/>
      <c r="I1238" s="29"/>
      <c r="J1238" s="29"/>
      <c r="K1238" s="29"/>
    </row>
    <row r="1239" spans="8:11" ht="12.75">
      <c r="H1239" s="29"/>
      <c r="I1239" s="29"/>
      <c r="J1239" s="29"/>
      <c r="K1239" s="29"/>
    </row>
    <row r="1240" spans="8:11" ht="12.75">
      <c r="H1240" s="29"/>
      <c r="I1240" s="29"/>
      <c r="J1240" s="29"/>
      <c r="K1240" s="29"/>
    </row>
    <row r="1241" spans="8:11" ht="12.75">
      <c r="H1241" s="29"/>
      <c r="I1241" s="29"/>
      <c r="J1241" s="29"/>
      <c r="K1241" s="29"/>
    </row>
    <row r="1242" spans="8:11" ht="12.75">
      <c r="H1242" s="29"/>
      <c r="I1242" s="29"/>
      <c r="J1242" s="29"/>
      <c r="K1242" s="29"/>
    </row>
    <row r="1243" spans="8:11" ht="12.75">
      <c r="H1243" s="29"/>
      <c r="I1243" s="29"/>
      <c r="J1243" s="29"/>
      <c r="K1243" s="29"/>
    </row>
    <row r="1244" spans="8:11" ht="12.75">
      <c r="H1244" s="29"/>
      <c r="I1244" s="29"/>
      <c r="J1244" s="29"/>
      <c r="K1244" s="29"/>
    </row>
    <row r="1245" spans="8:11" ht="12.75">
      <c r="H1245" s="29"/>
      <c r="I1245" s="29"/>
      <c r="J1245" s="29"/>
      <c r="K1245" s="29"/>
    </row>
    <row r="1246" spans="8:11" ht="12.75">
      <c r="H1246" s="29"/>
      <c r="I1246" s="29"/>
      <c r="J1246" s="29"/>
      <c r="K1246" s="29"/>
    </row>
    <row r="1247" spans="8:11" ht="12.75">
      <c r="H1247" s="29"/>
      <c r="I1247" s="29"/>
      <c r="J1247" s="29"/>
      <c r="K1247" s="29"/>
    </row>
    <row r="1248" spans="8:11" ht="12.75">
      <c r="H1248" s="29"/>
      <c r="I1248" s="29"/>
      <c r="J1248" s="29"/>
      <c r="K1248" s="29"/>
    </row>
    <row r="1249" spans="8:11" ht="12.75">
      <c r="H1249" s="29"/>
      <c r="I1249" s="29"/>
      <c r="J1249" s="29"/>
      <c r="K1249" s="29"/>
    </row>
    <row r="1250" spans="8:11" ht="12.75">
      <c r="H1250" s="29"/>
      <c r="I1250" s="29"/>
      <c r="J1250" s="29"/>
      <c r="K1250" s="29"/>
    </row>
    <row r="1251" spans="8:11" ht="12.75">
      <c r="H1251" s="29"/>
      <c r="I1251" s="29"/>
      <c r="J1251" s="29"/>
      <c r="K1251" s="29"/>
    </row>
    <row r="1252" spans="8:11" ht="12.75">
      <c r="H1252" s="29"/>
      <c r="I1252" s="29"/>
      <c r="J1252" s="29"/>
      <c r="K1252" s="29"/>
    </row>
    <row r="1253" spans="8:11" ht="12.75">
      <c r="H1253" s="29"/>
      <c r="I1253" s="29"/>
      <c r="J1253" s="29"/>
      <c r="K1253" s="29"/>
    </row>
    <row r="1254" spans="8:11" ht="12.75">
      <c r="H1254" s="29"/>
      <c r="I1254" s="29"/>
      <c r="J1254" s="29"/>
      <c r="K1254" s="29"/>
    </row>
    <row r="1255" spans="8:11" ht="12.75">
      <c r="H1255" s="29"/>
      <c r="I1255" s="29"/>
      <c r="J1255" s="29"/>
      <c r="K1255" s="29"/>
    </row>
    <row r="1256" spans="8:11" ht="12.75">
      <c r="H1256" s="29"/>
      <c r="I1256" s="29"/>
      <c r="J1256" s="29"/>
      <c r="K1256" s="29"/>
    </row>
    <row r="1257" spans="8:11" ht="12.75">
      <c r="H1257" s="29"/>
      <c r="I1257" s="29"/>
      <c r="J1257" s="29"/>
      <c r="K1257" s="29"/>
    </row>
    <row r="1258" spans="8:11" ht="12.75">
      <c r="H1258" s="29"/>
      <c r="I1258" s="29"/>
      <c r="J1258" s="29"/>
      <c r="K1258" s="29"/>
    </row>
    <row r="1259" spans="8:11" ht="12.75">
      <c r="H1259" s="29"/>
      <c r="I1259" s="29"/>
      <c r="J1259" s="29"/>
      <c r="K1259" s="29"/>
    </row>
    <row r="1260" spans="8:11" ht="12.75">
      <c r="H1260" s="29"/>
      <c r="I1260" s="29"/>
      <c r="J1260" s="29"/>
      <c r="K1260" s="29"/>
    </row>
    <row r="1261" spans="8:11" ht="12.75">
      <c r="H1261" s="29"/>
      <c r="I1261" s="29"/>
      <c r="J1261" s="29"/>
      <c r="K1261" s="29"/>
    </row>
    <row r="1262" spans="8:11" ht="12.75">
      <c r="H1262" s="29"/>
      <c r="I1262" s="29"/>
      <c r="J1262" s="29"/>
      <c r="K1262" s="29"/>
    </row>
    <row r="1263" spans="8:11" ht="12.75">
      <c r="H1263" s="29"/>
      <c r="I1263" s="29"/>
      <c r="J1263" s="29"/>
      <c r="K1263" s="29"/>
    </row>
    <row r="1264" spans="8:11" ht="12.75">
      <c r="H1264" s="29"/>
      <c r="I1264" s="29"/>
      <c r="J1264" s="29"/>
      <c r="K1264" s="29"/>
    </row>
    <row r="1265" spans="8:11" ht="12.75">
      <c r="H1265" s="29"/>
      <c r="I1265" s="29"/>
      <c r="J1265" s="29"/>
      <c r="K1265" s="29"/>
    </row>
    <row r="1266" spans="8:11" ht="12.75">
      <c r="H1266" s="29"/>
      <c r="I1266" s="29"/>
      <c r="J1266" s="29"/>
      <c r="K1266" s="29"/>
    </row>
    <row r="1267" spans="8:11" ht="12.75">
      <c r="H1267" s="29"/>
      <c r="I1267" s="29"/>
      <c r="J1267" s="29"/>
      <c r="K1267" s="29"/>
    </row>
    <row r="1268" spans="8:11" ht="12.75">
      <c r="H1268" s="29"/>
      <c r="I1268" s="29"/>
      <c r="J1268" s="29"/>
      <c r="K1268" s="29"/>
    </row>
    <row r="1269" spans="8:11" ht="12.75">
      <c r="H1269" s="29"/>
      <c r="I1269" s="29"/>
      <c r="J1269" s="29"/>
      <c r="K1269" s="29"/>
    </row>
    <row r="1270" spans="8:11" ht="12.75">
      <c r="H1270" s="29"/>
      <c r="I1270" s="29"/>
      <c r="J1270" s="29"/>
      <c r="K1270" s="29"/>
    </row>
    <row r="1271" spans="8:11" ht="12.75">
      <c r="H1271" s="29"/>
      <c r="I1271" s="29"/>
      <c r="J1271" s="29"/>
      <c r="K1271" s="29"/>
    </row>
    <row r="1272" spans="8:11" ht="12.75">
      <c r="H1272" s="29"/>
      <c r="I1272" s="29"/>
      <c r="J1272" s="29"/>
      <c r="K1272" s="29"/>
    </row>
    <row r="1273" spans="8:11" ht="12.75">
      <c r="H1273" s="29"/>
      <c r="I1273" s="29"/>
      <c r="J1273" s="29"/>
      <c r="K1273" s="29"/>
    </row>
    <row r="1274" spans="8:11" ht="12.75">
      <c r="H1274" s="29"/>
      <c r="I1274" s="29"/>
      <c r="J1274" s="29"/>
      <c r="K1274" s="29"/>
    </row>
    <row r="1275" spans="8:11" ht="12.75">
      <c r="H1275" s="29"/>
      <c r="I1275" s="29"/>
      <c r="J1275" s="29"/>
      <c r="K1275" s="29"/>
    </row>
    <row r="1276" spans="8:11" ht="12.75">
      <c r="H1276" s="29"/>
      <c r="I1276" s="29"/>
      <c r="J1276" s="29"/>
      <c r="K1276" s="29"/>
    </row>
    <row r="1277" spans="8:11" ht="12.75">
      <c r="H1277" s="29"/>
      <c r="I1277" s="29"/>
      <c r="J1277" s="29"/>
      <c r="K1277" s="29"/>
    </row>
    <row r="1278" spans="8:11" ht="12.75">
      <c r="H1278" s="29"/>
      <c r="I1278" s="29"/>
      <c r="J1278" s="29"/>
      <c r="K1278" s="29"/>
    </row>
    <row r="1279" spans="8:11" ht="12.75">
      <c r="H1279" s="29"/>
      <c r="I1279" s="29"/>
      <c r="J1279" s="29"/>
      <c r="K1279" s="29"/>
    </row>
    <row r="1280" spans="8:11" ht="12.75">
      <c r="H1280" s="29"/>
      <c r="I1280" s="29"/>
      <c r="J1280" s="29"/>
      <c r="K1280" s="29"/>
    </row>
    <row r="1281" spans="8:11" ht="12.75">
      <c r="H1281" s="29"/>
      <c r="I1281" s="29"/>
      <c r="J1281" s="29"/>
      <c r="K1281" s="29"/>
    </row>
    <row r="1282" spans="8:11" ht="12.75">
      <c r="H1282" s="29"/>
      <c r="I1282" s="29"/>
      <c r="J1282" s="29"/>
      <c r="K1282" s="29"/>
    </row>
    <row r="1283" spans="8:11" ht="12.75">
      <c r="H1283" s="29"/>
      <c r="I1283" s="29"/>
      <c r="J1283" s="29"/>
      <c r="K1283" s="29"/>
    </row>
    <row r="1284" spans="8:11" ht="12.75">
      <c r="H1284" s="29"/>
      <c r="I1284" s="29"/>
      <c r="J1284" s="29"/>
      <c r="K1284" s="29"/>
    </row>
    <row r="1285" spans="8:11" ht="12.75">
      <c r="H1285" s="29"/>
      <c r="I1285" s="29"/>
      <c r="J1285" s="29"/>
      <c r="K1285" s="29"/>
    </row>
    <row r="1286" spans="8:11" ht="12.75">
      <c r="H1286" s="29"/>
      <c r="I1286" s="29"/>
      <c r="J1286" s="29"/>
      <c r="K1286" s="29"/>
    </row>
    <row r="1287" spans="8:11" ht="12.75">
      <c r="H1287" s="29"/>
      <c r="I1287" s="29"/>
      <c r="J1287" s="29"/>
      <c r="K1287" s="29"/>
    </row>
    <row r="1288" spans="8:11" ht="12.75">
      <c r="H1288" s="29"/>
      <c r="I1288" s="29"/>
      <c r="J1288" s="29"/>
      <c r="K1288" s="29"/>
    </row>
    <row r="1289" spans="8:11" ht="12.75">
      <c r="H1289" s="29"/>
      <c r="I1289" s="29"/>
      <c r="J1289" s="29"/>
      <c r="K1289" s="29"/>
    </row>
    <row r="1290" spans="8:11" ht="12.75">
      <c r="H1290" s="29"/>
      <c r="I1290" s="29"/>
      <c r="J1290" s="29"/>
      <c r="K1290" s="29"/>
    </row>
    <row r="1291" spans="8:11" ht="12.75">
      <c r="H1291" s="29"/>
      <c r="I1291" s="29"/>
      <c r="J1291" s="29"/>
      <c r="K1291" s="29"/>
    </row>
    <row r="1292" spans="8:11" ht="12.75">
      <c r="H1292" s="29"/>
      <c r="I1292" s="29"/>
      <c r="J1292" s="29"/>
      <c r="K1292" s="29"/>
    </row>
    <row r="1293" spans="8:11" ht="12.75">
      <c r="H1293" s="29"/>
      <c r="I1293" s="29"/>
      <c r="J1293" s="29"/>
      <c r="K1293" s="29"/>
    </row>
    <row r="1294" spans="8:11" ht="12.75">
      <c r="H1294" s="29"/>
      <c r="I1294" s="29"/>
      <c r="J1294" s="29"/>
      <c r="K1294" s="29"/>
    </row>
    <row r="1295" spans="8:11" ht="12.75">
      <c r="H1295" s="29"/>
      <c r="I1295" s="29"/>
      <c r="J1295" s="29"/>
      <c r="K1295" s="29"/>
    </row>
    <row r="1296" spans="8:11" ht="12.75">
      <c r="H1296" s="29"/>
      <c r="I1296" s="29"/>
      <c r="J1296" s="29"/>
      <c r="K1296" s="29"/>
    </row>
    <row r="1297" spans="8:11" ht="12.75">
      <c r="H1297" s="29"/>
      <c r="I1297" s="29"/>
      <c r="J1297" s="29"/>
      <c r="K1297" s="29"/>
    </row>
    <row r="1298" spans="8:11" ht="12.75">
      <c r="H1298" s="29"/>
      <c r="I1298" s="29"/>
      <c r="J1298" s="29"/>
      <c r="K1298" s="29"/>
    </row>
    <row r="1299" spans="8:11" ht="12.75">
      <c r="H1299" s="29"/>
      <c r="I1299" s="29"/>
      <c r="J1299" s="29"/>
      <c r="K1299" s="29"/>
    </row>
    <row r="1300" spans="8:11" ht="12.75">
      <c r="H1300" s="29"/>
      <c r="I1300" s="29"/>
      <c r="J1300" s="29"/>
      <c r="K1300" s="29"/>
    </row>
    <row r="1301" spans="8:11" ht="12.75">
      <c r="H1301" s="29"/>
      <c r="I1301" s="29"/>
      <c r="J1301" s="29"/>
      <c r="K1301" s="29"/>
    </row>
    <row r="1302" spans="8:11" ht="12.75">
      <c r="H1302" s="29"/>
      <c r="I1302" s="29"/>
      <c r="J1302" s="29"/>
      <c r="K1302" s="29"/>
    </row>
    <row r="1303" spans="8:11" ht="12.75">
      <c r="H1303" s="29"/>
      <c r="I1303" s="29"/>
      <c r="J1303" s="29"/>
      <c r="K1303" s="29"/>
    </row>
    <row r="1304" spans="8:11" ht="12.75">
      <c r="H1304" s="29"/>
      <c r="I1304" s="29"/>
      <c r="J1304" s="29"/>
      <c r="K1304" s="29"/>
    </row>
    <row r="1305" spans="8:11" ht="12.75">
      <c r="H1305" s="29"/>
      <c r="I1305" s="29"/>
      <c r="J1305" s="29"/>
      <c r="K1305" s="29"/>
    </row>
    <row r="1306" spans="8:11" ht="12.75">
      <c r="H1306" s="29"/>
      <c r="I1306" s="29"/>
      <c r="J1306" s="29"/>
      <c r="K1306" s="29"/>
    </row>
    <row r="1307" spans="8:11" ht="12.75">
      <c r="H1307" s="29"/>
      <c r="I1307" s="29"/>
      <c r="J1307" s="29"/>
      <c r="K1307" s="29"/>
    </row>
    <row r="1308" spans="8:11" ht="12.75">
      <c r="H1308" s="29"/>
      <c r="I1308" s="29"/>
      <c r="J1308" s="29"/>
      <c r="K1308" s="29"/>
    </row>
    <row r="1309" spans="8:11" ht="12.75">
      <c r="H1309" s="29"/>
      <c r="I1309" s="29"/>
      <c r="J1309" s="29"/>
      <c r="K1309" s="29"/>
    </row>
    <row r="1310" spans="8:11" ht="12.75">
      <c r="H1310" s="29"/>
      <c r="I1310" s="29"/>
      <c r="J1310" s="29"/>
      <c r="K1310" s="29"/>
    </row>
    <row r="1311" spans="8:11" ht="12.75">
      <c r="H1311" s="29"/>
      <c r="I1311" s="29"/>
      <c r="J1311" s="29"/>
      <c r="K1311" s="29"/>
    </row>
    <row r="1312" spans="8:11" ht="12.75">
      <c r="H1312" s="29"/>
      <c r="I1312" s="29"/>
      <c r="J1312" s="29"/>
      <c r="K1312" s="29"/>
    </row>
    <row r="1313" spans="8:11" ht="12.75">
      <c r="H1313" s="29"/>
      <c r="I1313" s="29"/>
      <c r="J1313" s="29"/>
      <c r="K1313" s="29"/>
    </row>
    <row r="1314" spans="8:11" ht="12.75">
      <c r="H1314" s="29"/>
      <c r="I1314" s="29"/>
      <c r="J1314" s="29"/>
      <c r="K1314" s="29"/>
    </row>
    <row r="1315" spans="8:11" ht="12.75">
      <c r="H1315" s="29"/>
      <c r="I1315" s="29"/>
      <c r="J1315" s="29"/>
      <c r="K1315" s="29"/>
    </row>
    <row r="1316" spans="8:11" ht="12.75">
      <c r="H1316" s="29"/>
      <c r="I1316" s="29"/>
      <c r="J1316" s="29"/>
      <c r="K1316" s="29"/>
    </row>
    <row r="1317" spans="8:11" ht="12.75">
      <c r="H1317" s="29"/>
      <c r="I1317" s="29"/>
      <c r="J1317" s="29"/>
      <c r="K1317" s="29"/>
    </row>
    <row r="1318" spans="8:11" ht="12.75">
      <c r="H1318" s="29"/>
      <c r="I1318" s="29"/>
      <c r="J1318" s="29"/>
      <c r="K1318" s="29"/>
    </row>
    <row r="1319" spans="8:11" ht="12.75">
      <c r="H1319" s="29"/>
      <c r="I1319" s="29"/>
      <c r="J1319" s="29"/>
      <c r="K1319" s="29"/>
    </row>
    <row r="1320" spans="8:11" ht="12.75">
      <c r="H1320" s="29"/>
      <c r="I1320" s="29"/>
      <c r="J1320" s="29"/>
      <c r="K1320" s="29"/>
    </row>
    <row r="1321" spans="8:11" ht="12.75">
      <c r="H1321" s="29"/>
      <c r="I1321" s="29"/>
      <c r="J1321" s="29"/>
      <c r="K1321" s="29"/>
    </row>
    <row r="1322" spans="8:11" ht="12.75">
      <c r="H1322" s="29"/>
      <c r="I1322" s="29"/>
      <c r="J1322" s="29"/>
      <c r="K1322" s="29"/>
    </row>
    <row r="1323" spans="8:11" ht="12.75">
      <c r="H1323" s="29"/>
      <c r="I1323" s="29"/>
      <c r="J1323" s="29"/>
      <c r="K1323" s="29"/>
    </row>
    <row r="1324" spans="8:11" ht="12.75">
      <c r="H1324" s="29"/>
      <c r="I1324" s="29"/>
      <c r="J1324" s="29"/>
      <c r="K1324" s="29"/>
    </row>
    <row r="1325" spans="8:11" ht="12.75">
      <c r="H1325" s="29"/>
      <c r="I1325" s="29"/>
      <c r="J1325" s="29"/>
      <c r="K1325" s="29"/>
    </row>
    <row r="1326" spans="8:11" ht="12.75">
      <c r="H1326" s="29"/>
      <c r="I1326" s="29"/>
      <c r="J1326" s="29"/>
      <c r="K1326" s="29"/>
    </row>
    <row r="1327" spans="8:11" ht="12.75">
      <c r="H1327" s="29"/>
      <c r="I1327" s="29"/>
      <c r="J1327" s="29"/>
      <c r="K1327" s="29"/>
    </row>
    <row r="1328" spans="8:11" ht="12.75">
      <c r="H1328" s="29"/>
      <c r="I1328" s="29"/>
      <c r="J1328" s="29"/>
      <c r="K1328" s="29"/>
    </row>
    <row r="1329" spans="8:11" ht="12.75">
      <c r="H1329" s="29"/>
      <c r="I1329" s="29"/>
      <c r="J1329" s="29"/>
      <c r="K1329" s="29"/>
    </row>
    <row r="1330" spans="8:11" ht="12.75">
      <c r="H1330" s="29"/>
      <c r="I1330" s="29"/>
      <c r="J1330" s="29"/>
      <c r="K1330" s="29"/>
    </row>
    <row r="1331" spans="8:11" ht="12.75">
      <c r="H1331" s="29"/>
      <c r="I1331" s="29"/>
      <c r="J1331" s="29"/>
      <c r="K1331" s="29"/>
    </row>
    <row r="1332" spans="8:11" ht="12.75">
      <c r="H1332" s="29"/>
      <c r="I1332" s="29"/>
      <c r="J1332" s="29"/>
      <c r="K1332" s="29"/>
    </row>
    <row r="1333" spans="8:11" ht="12.75">
      <c r="H1333" s="29"/>
      <c r="I1333" s="29"/>
      <c r="J1333" s="29"/>
      <c r="K1333" s="29"/>
    </row>
    <row r="1334" spans="8:11" ht="12.75">
      <c r="H1334" s="29"/>
      <c r="I1334" s="29"/>
      <c r="J1334" s="29"/>
      <c r="K1334" s="29"/>
    </row>
    <row r="1335" spans="8:11" ht="12.75">
      <c r="H1335" s="29"/>
      <c r="I1335" s="29"/>
      <c r="J1335" s="29"/>
      <c r="K1335" s="29"/>
    </row>
    <row r="1336" spans="8:11" ht="12.75">
      <c r="H1336" s="29"/>
      <c r="I1336" s="29"/>
      <c r="J1336" s="29"/>
      <c r="K1336" s="29"/>
    </row>
    <row r="1337" spans="8:11" ht="12.75">
      <c r="H1337" s="29"/>
      <c r="I1337" s="29"/>
      <c r="J1337" s="29"/>
      <c r="K1337" s="29"/>
    </row>
    <row r="1338" spans="8:11" ht="12.75">
      <c r="H1338" s="29"/>
      <c r="I1338" s="29"/>
      <c r="J1338" s="29"/>
      <c r="K1338" s="29"/>
    </row>
    <row r="1339" spans="8:11" ht="12.75">
      <c r="H1339" s="29"/>
      <c r="I1339" s="29"/>
      <c r="J1339" s="29"/>
      <c r="K1339" s="29"/>
    </row>
    <row r="1340" spans="8:11" ht="12.75">
      <c r="H1340" s="29"/>
      <c r="I1340" s="29"/>
      <c r="J1340" s="29"/>
      <c r="K1340" s="29"/>
    </row>
    <row r="1341" spans="8:11" ht="12.75">
      <c r="H1341" s="29"/>
      <c r="I1341" s="29"/>
      <c r="J1341" s="29"/>
      <c r="K1341" s="29"/>
    </row>
    <row r="1342" spans="8:11" ht="12.75">
      <c r="H1342" s="29"/>
      <c r="I1342" s="29"/>
      <c r="J1342" s="29"/>
      <c r="K1342" s="29"/>
    </row>
    <row r="1343" spans="8:11" ht="12.75">
      <c r="H1343" s="29"/>
      <c r="I1343" s="29"/>
      <c r="J1343" s="29"/>
      <c r="K1343" s="29"/>
    </row>
    <row r="1344" spans="8:11" ht="12.75">
      <c r="H1344" s="29"/>
      <c r="I1344" s="29"/>
      <c r="J1344" s="29"/>
      <c r="K1344" s="29"/>
    </row>
    <row r="1345" spans="8:11" ht="12.75">
      <c r="H1345" s="29"/>
      <c r="I1345" s="29"/>
      <c r="J1345" s="29"/>
      <c r="K1345" s="29"/>
    </row>
    <row r="1346" spans="8:11" ht="12.75">
      <c r="H1346" s="29"/>
      <c r="I1346" s="29"/>
      <c r="J1346" s="29"/>
      <c r="K1346" s="29"/>
    </row>
    <row r="1347" spans="8:11" ht="12.75">
      <c r="H1347" s="29"/>
      <c r="I1347" s="29"/>
      <c r="J1347" s="29"/>
      <c r="K1347" s="29"/>
    </row>
    <row r="1348" spans="8:11" ht="12.75">
      <c r="H1348" s="29"/>
      <c r="I1348" s="29"/>
      <c r="J1348" s="29"/>
      <c r="K1348" s="29"/>
    </row>
    <row r="1349" spans="8:11" ht="12.75">
      <c r="H1349" s="29"/>
      <c r="I1349" s="29"/>
      <c r="J1349" s="29"/>
      <c r="K1349" s="29"/>
    </row>
    <row r="1350" spans="8:11" ht="12.75">
      <c r="H1350" s="29"/>
      <c r="I1350" s="29"/>
      <c r="J1350" s="29"/>
      <c r="K1350" s="29"/>
    </row>
    <row r="1351" spans="8:11" ht="12.75">
      <c r="H1351" s="29"/>
      <c r="I1351" s="29"/>
      <c r="J1351" s="29"/>
      <c r="K1351" s="29"/>
    </row>
    <row r="1352" spans="8:11" ht="12.75">
      <c r="H1352" s="29"/>
      <c r="I1352" s="29"/>
      <c r="J1352" s="29"/>
      <c r="K1352" s="29"/>
    </row>
    <row r="1353" spans="8:11" ht="12.75">
      <c r="H1353" s="29"/>
      <c r="I1353" s="29"/>
      <c r="J1353" s="29"/>
      <c r="K1353" s="29"/>
    </row>
    <row r="1354" spans="8:11" ht="12.75">
      <c r="H1354" s="29"/>
      <c r="I1354" s="29"/>
      <c r="J1354" s="29"/>
      <c r="K1354" s="29"/>
    </row>
    <row r="1355" spans="8:11" ht="12.75">
      <c r="H1355" s="29"/>
      <c r="I1355" s="29"/>
      <c r="J1355" s="29"/>
      <c r="K1355" s="29"/>
    </row>
    <row r="1356" spans="8:11" ht="12.75">
      <c r="H1356" s="29"/>
      <c r="I1356" s="29"/>
      <c r="J1356" s="29"/>
      <c r="K1356" s="29"/>
    </row>
    <row r="1357" spans="8:11" ht="12.75">
      <c r="H1357" s="29"/>
      <c r="I1357" s="29"/>
      <c r="J1357" s="29"/>
      <c r="K1357" s="29"/>
    </row>
    <row r="1358" spans="8:11" ht="12.75">
      <c r="H1358" s="29"/>
      <c r="I1358" s="29"/>
      <c r="J1358" s="29"/>
      <c r="K1358" s="29"/>
    </row>
    <row r="1359" spans="8:11" ht="12.75">
      <c r="H1359" s="29"/>
      <c r="I1359" s="29"/>
      <c r="J1359" s="29"/>
      <c r="K1359" s="29"/>
    </row>
    <row r="1360" spans="8:11" ht="12.75">
      <c r="H1360" s="29"/>
      <c r="I1360" s="29"/>
      <c r="J1360" s="29"/>
      <c r="K1360" s="29"/>
    </row>
    <row r="1361" spans="8:11" ht="12.75">
      <c r="H1361" s="29"/>
      <c r="I1361" s="29"/>
      <c r="J1361" s="29"/>
      <c r="K1361" s="29"/>
    </row>
    <row r="1362" spans="8:11" ht="12.75">
      <c r="H1362" s="29"/>
      <c r="I1362" s="29"/>
      <c r="J1362" s="29"/>
      <c r="K1362" s="29"/>
    </row>
    <row r="1363" spans="8:11" ht="12.75">
      <c r="H1363" s="29"/>
      <c r="I1363" s="29"/>
      <c r="J1363" s="29"/>
      <c r="K1363" s="29"/>
    </row>
    <row r="1364" spans="8:11" ht="12.75">
      <c r="H1364" s="29"/>
      <c r="I1364" s="29"/>
      <c r="J1364" s="29"/>
      <c r="K1364" s="29"/>
    </row>
    <row r="1365" spans="8:11" ht="12.75">
      <c r="H1365" s="29"/>
      <c r="I1365" s="29"/>
      <c r="J1365" s="29"/>
      <c r="K1365" s="29"/>
    </row>
    <row r="1366" spans="8:11" ht="12.75">
      <c r="H1366" s="29"/>
      <c r="I1366" s="29"/>
      <c r="J1366" s="29"/>
      <c r="K1366" s="29"/>
    </row>
    <row r="1367" spans="8:11" ht="12.75">
      <c r="H1367" s="29"/>
      <c r="I1367" s="29"/>
      <c r="J1367" s="29"/>
      <c r="K1367" s="29"/>
    </row>
    <row r="1368" spans="8:11" ht="12.75">
      <c r="H1368" s="29"/>
      <c r="I1368" s="29"/>
      <c r="J1368" s="29"/>
      <c r="K1368" s="29"/>
    </row>
    <row r="1369" spans="8:11" ht="12.75">
      <c r="H1369" s="29"/>
      <c r="I1369" s="29"/>
      <c r="J1369" s="29"/>
      <c r="K1369" s="29"/>
    </row>
    <row r="1370" spans="8:11" ht="12.75">
      <c r="H1370" s="29"/>
      <c r="I1370" s="29"/>
      <c r="J1370" s="29"/>
      <c r="K1370" s="29"/>
    </row>
    <row r="1371" spans="8:11" ht="12.75">
      <c r="H1371" s="29"/>
      <c r="I1371" s="29"/>
      <c r="J1371" s="29"/>
      <c r="K1371" s="29"/>
    </row>
    <row r="1372" spans="8:11" ht="12.75">
      <c r="H1372" s="29"/>
      <c r="I1372" s="29"/>
      <c r="J1372" s="29"/>
      <c r="K1372" s="29"/>
    </row>
    <row r="1373" spans="8:11" ht="12.75">
      <c r="H1373" s="29"/>
      <c r="I1373" s="29"/>
      <c r="J1373" s="29"/>
      <c r="K1373" s="29"/>
    </row>
    <row r="1374" spans="8:11" ht="12.75">
      <c r="H1374" s="29"/>
      <c r="I1374" s="29"/>
      <c r="J1374" s="29"/>
      <c r="K1374" s="29"/>
    </row>
    <row r="1375" spans="8:11" ht="12.75">
      <c r="H1375" s="29"/>
      <c r="I1375" s="29"/>
      <c r="J1375" s="29"/>
      <c r="K1375" s="29"/>
    </row>
    <row r="1376" spans="8:11" ht="12.75">
      <c r="H1376" s="29"/>
      <c r="I1376" s="29"/>
      <c r="J1376" s="29"/>
      <c r="K1376" s="29"/>
    </row>
    <row r="1377" spans="8:11" ht="12.75">
      <c r="H1377" s="29"/>
      <c r="I1377" s="29"/>
      <c r="J1377" s="29"/>
      <c r="K1377" s="29"/>
    </row>
    <row r="1378" spans="8:11" ht="12.75">
      <c r="H1378" s="29"/>
      <c r="I1378" s="29"/>
      <c r="J1378" s="29"/>
      <c r="K1378" s="29"/>
    </row>
    <row r="1379" spans="8:11" ht="12.75">
      <c r="H1379" s="29"/>
      <c r="I1379" s="29"/>
      <c r="J1379" s="29"/>
      <c r="K1379" s="29"/>
    </row>
    <row r="1380" spans="8:11" ht="12.75">
      <c r="H1380" s="29"/>
      <c r="I1380" s="29"/>
      <c r="J1380" s="29"/>
      <c r="K1380" s="29"/>
    </row>
    <row r="1381" spans="8:11" ht="12.75">
      <c r="H1381" s="29"/>
      <c r="I1381" s="29"/>
      <c r="J1381" s="29"/>
      <c r="K1381" s="29"/>
    </row>
    <row r="1382" spans="8:11" ht="12.75">
      <c r="H1382" s="29"/>
      <c r="I1382" s="29"/>
      <c r="J1382" s="29"/>
      <c r="K1382" s="29"/>
    </row>
    <row r="1383" spans="8:11" ht="12.75">
      <c r="H1383" s="29"/>
      <c r="I1383" s="29"/>
      <c r="J1383" s="29"/>
      <c r="K1383" s="29"/>
    </row>
    <row r="1384" spans="8:11" ht="12.75">
      <c r="H1384" s="29"/>
      <c r="I1384" s="29"/>
      <c r="J1384" s="29"/>
      <c r="K1384" s="29"/>
    </row>
    <row r="1385" spans="8:11" ht="12.75">
      <c r="H1385" s="29"/>
      <c r="I1385" s="29"/>
      <c r="J1385" s="29"/>
      <c r="K1385" s="29"/>
    </row>
    <row r="1386" spans="8:11" ht="12.75">
      <c r="H1386" s="29"/>
      <c r="I1386" s="29"/>
      <c r="J1386" s="29"/>
      <c r="K1386" s="29"/>
    </row>
    <row r="1387" spans="8:11" ht="12.75">
      <c r="H1387" s="29"/>
      <c r="I1387" s="29"/>
      <c r="J1387" s="29"/>
      <c r="K1387" s="29"/>
    </row>
    <row r="1388" spans="8:11" ht="12.75">
      <c r="H1388" s="29"/>
      <c r="I1388" s="29"/>
      <c r="J1388" s="29"/>
      <c r="K1388" s="29"/>
    </row>
    <row r="1389" spans="8:11" ht="12.75">
      <c r="H1389" s="29"/>
      <c r="I1389" s="29"/>
      <c r="J1389" s="29"/>
      <c r="K1389" s="29"/>
    </row>
    <row r="1390" spans="8:11" ht="12.75">
      <c r="H1390" s="29"/>
      <c r="I1390" s="29"/>
      <c r="J1390" s="29"/>
      <c r="K1390" s="29"/>
    </row>
    <row r="1391" spans="8:11" ht="12.75">
      <c r="H1391" s="29"/>
      <c r="I1391" s="29"/>
      <c r="J1391" s="29"/>
      <c r="K1391" s="29"/>
    </row>
    <row r="1392" spans="8:11" ht="12.75">
      <c r="H1392" s="29"/>
      <c r="I1392" s="29"/>
      <c r="J1392" s="29"/>
      <c r="K1392" s="29"/>
    </row>
    <row r="1393" spans="8:11" ht="12.75">
      <c r="H1393" s="29"/>
      <c r="I1393" s="29"/>
      <c r="J1393" s="29"/>
      <c r="K1393" s="29"/>
    </row>
    <row r="1394" spans="8:11" ht="12.75">
      <c r="H1394" s="29"/>
      <c r="I1394" s="29"/>
      <c r="J1394" s="29"/>
      <c r="K1394" s="29"/>
    </row>
    <row r="1395" spans="8:11" ht="12.75">
      <c r="H1395" s="29"/>
      <c r="I1395" s="29"/>
      <c r="J1395" s="29"/>
      <c r="K1395" s="29"/>
    </row>
    <row r="1396" spans="8:11" ht="12.75">
      <c r="H1396" s="29"/>
      <c r="I1396" s="29"/>
      <c r="J1396" s="29"/>
      <c r="K1396" s="29"/>
    </row>
    <row r="1397" spans="8:11" ht="12.75">
      <c r="H1397" s="29"/>
      <c r="I1397" s="29"/>
      <c r="J1397" s="29"/>
      <c r="K1397" s="29"/>
    </row>
    <row r="1398" spans="8:11" ht="12.75">
      <c r="H1398" s="29"/>
      <c r="I1398" s="29"/>
      <c r="J1398" s="29"/>
      <c r="K1398" s="29"/>
    </row>
    <row r="1399" spans="8:11" ht="12.75">
      <c r="H1399" s="29"/>
      <c r="I1399" s="29"/>
      <c r="J1399" s="29"/>
      <c r="K1399" s="29"/>
    </row>
    <row r="1400" spans="8:11" ht="12.75">
      <c r="H1400" s="29"/>
      <c r="I1400" s="29"/>
      <c r="J1400" s="29"/>
      <c r="K1400" s="29"/>
    </row>
    <row r="1401" spans="8:11" ht="12.75">
      <c r="H1401" s="29"/>
      <c r="I1401" s="29"/>
      <c r="J1401" s="29"/>
      <c r="K1401" s="29"/>
    </row>
    <row r="1402" spans="8:11" ht="12.75">
      <c r="H1402" s="29"/>
      <c r="I1402" s="29"/>
      <c r="J1402" s="29"/>
      <c r="K1402" s="29"/>
    </row>
    <row r="1403" spans="8:11" ht="12.75">
      <c r="H1403" s="29"/>
      <c r="I1403" s="29"/>
      <c r="J1403" s="29"/>
      <c r="K1403" s="29"/>
    </row>
    <row r="1404" spans="8:11" ht="12.75">
      <c r="H1404" s="29"/>
      <c r="I1404" s="29"/>
      <c r="J1404" s="29"/>
      <c r="K1404" s="29"/>
    </row>
    <row r="1405" spans="8:11" ht="12.75">
      <c r="H1405" s="29"/>
      <c r="I1405" s="29"/>
      <c r="J1405" s="29"/>
      <c r="K1405" s="29"/>
    </row>
    <row r="1406" spans="8:11" ht="12.75">
      <c r="H1406" s="29"/>
      <c r="I1406" s="29"/>
      <c r="J1406" s="29"/>
      <c r="K1406" s="29"/>
    </row>
    <row r="1407" spans="8:11" ht="12.75">
      <c r="H1407" s="29"/>
      <c r="I1407" s="29"/>
      <c r="J1407" s="29"/>
      <c r="K1407" s="29"/>
    </row>
    <row r="1408" spans="8:11" ht="12.75">
      <c r="H1408" s="29"/>
      <c r="I1408" s="29"/>
      <c r="J1408" s="29"/>
      <c r="K1408" s="29"/>
    </row>
    <row r="1409" spans="8:11" ht="12.75">
      <c r="H1409" s="29"/>
      <c r="I1409" s="29"/>
      <c r="J1409" s="29"/>
      <c r="K1409" s="29"/>
    </row>
    <row r="1410" spans="8:11" ht="12.75">
      <c r="H1410" s="29"/>
      <c r="I1410" s="29"/>
      <c r="J1410" s="29"/>
      <c r="K1410" s="29"/>
    </row>
    <row r="1411" spans="8:11" ht="12.75">
      <c r="H1411" s="29"/>
      <c r="I1411" s="29"/>
      <c r="J1411" s="29"/>
      <c r="K1411" s="29"/>
    </row>
    <row r="1412" spans="8:11" ht="12.75">
      <c r="H1412" s="29"/>
      <c r="I1412" s="29"/>
      <c r="J1412" s="29"/>
      <c r="K1412" s="29"/>
    </row>
    <row r="1413" spans="8:11" ht="12.75">
      <c r="H1413" s="29"/>
      <c r="I1413" s="29"/>
      <c r="J1413" s="29"/>
      <c r="K1413" s="29"/>
    </row>
    <row r="1414" spans="8:11" ht="12.75">
      <c r="H1414" s="29"/>
      <c r="I1414" s="29"/>
      <c r="J1414" s="29"/>
      <c r="K1414" s="29"/>
    </row>
    <row r="1415" spans="8:11" ht="12.75">
      <c r="H1415" s="29"/>
      <c r="I1415" s="29"/>
      <c r="J1415" s="29"/>
      <c r="K1415" s="29"/>
    </row>
    <row r="1416" spans="8:11" ht="12.75">
      <c r="H1416" s="29"/>
      <c r="I1416" s="29"/>
      <c r="J1416" s="29"/>
      <c r="K1416" s="29"/>
    </row>
    <row r="1417" spans="8:11" ht="12.75">
      <c r="H1417" s="29"/>
      <c r="I1417" s="29"/>
      <c r="J1417" s="29"/>
      <c r="K1417" s="29"/>
    </row>
    <row r="1418" spans="8:11" ht="12.75">
      <c r="H1418" s="29"/>
      <c r="I1418" s="29"/>
      <c r="J1418" s="29"/>
      <c r="K1418" s="29"/>
    </row>
    <row r="1419" spans="8:11" ht="12.75">
      <c r="H1419" s="29"/>
      <c r="I1419" s="29"/>
      <c r="J1419" s="29"/>
      <c r="K1419" s="29"/>
    </row>
    <row r="1420" spans="8:11" ht="12.75">
      <c r="H1420" s="29"/>
      <c r="I1420" s="29"/>
      <c r="J1420" s="29"/>
      <c r="K1420" s="29"/>
    </row>
    <row r="1421" spans="8:11" ht="12.75">
      <c r="H1421" s="29"/>
      <c r="I1421" s="29"/>
      <c r="J1421" s="29"/>
      <c r="K1421" s="29"/>
    </row>
    <row r="1422" spans="8:11" ht="12.75">
      <c r="H1422" s="29"/>
      <c r="I1422" s="29"/>
      <c r="J1422" s="29"/>
      <c r="K1422" s="29"/>
    </row>
    <row r="1423" spans="8:11" ht="12.75">
      <c r="H1423" s="29"/>
      <c r="I1423" s="29"/>
      <c r="J1423" s="29"/>
      <c r="K1423" s="29"/>
    </row>
    <row r="1424" spans="8:11" ht="12.75">
      <c r="H1424" s="29"/>
      <c r="I1424" s="29"/>
      <c r="J1424" s="29"/>
      <c r="K1424" s="29"/>
    </row>
    <row r="1425" spans="8:11" ht="12.75">
      <c r="H1425" s="29"/>
      <c r="I1425" s="29"/>
      <c r="J1425" s="29"/>
      <c r="K1425" s="29"/>
    </row>
    <row r="1426" spans="8:11" ht="12.75">
      <c r="H1426" s="29"/>
      <c r="I1426" s="29"/>
      <c r="J1426" s="29"/>
      <c r="K1426" s="29"/>
    </row>
    <row r="1427" spans="8:11" ht="12.75">
      <c r="H1427" s="29"/>
      <c r="I1427" s="29"/>
      <c r="J1427" s="29"/>
      <c r="K1427" s="29"/>
    </row>
    <row r="1428" spans="8:11" ht="12.75">
      <c r="H1428" s="29"/>
      <c r="I1428" s="29"/>
      <c r="J1428" s="29"/>
      <c r="K1428" s="29"/>
    </row>
    <row r="1429" spans="8:11" ht="12.75">
      <c r="H1429" s="29"/>
      <c r="I1429" s="29"/>
      <c r="J1429" s="29"/>
      <c r="K1429" s="29"/>
    </row>
    <row r="1430" spans="8:11" ht="12.75">
      <c r="H1430" s="29"/>
      <c r="I1430" s="29"/>
      <c r="J1430" s="29"/>
      <c r="K1430" s="29"/>
    </row>
    <row r="1431" spans="8:11" ht="12.75">
      <c r="H1431" s="29"/>
      <c r="I1431" s="29"/>
      <c r="J1431" s="29"/>
      <c r="K1431" s="29"/>
    </row>
    <row r="1432" spans="8:11" ht="12.75">
      <c r="H1432" s="29"/>
      <c r="I1432" s="29"/>
      <c r="J1432" s="29"/>
      <c r="K1432" s="29"/>
    </row>
    <row r="1433" spans="8:11" ht="12.75">
      <c r="H1433" s="29"/>
      <c r="I1433" s="29"/>
      <c r="J1433" s="29"/>
      <c r="K1433" s="29"/>
    </row>
    <row r="1434" spans="8:11" ht="12.75">
      <c r="H1434" s="29"/>
      <c r="I1434" s="29"/>
      <c r="J1434" s="29"/>
      <c r="K1434" s="29"/>
    </row>
    <row r="1435" spans="8:11" ht="12.75">
      <c r="H1435" s="29"/>
      <c r="I1435" s="29"/>
      <c r="J1435" s="29"/>
      <c r="K1435" s="29"/>
    </row>
    <row r="1436" spans="8:11" ht="12.75">
      <c r="H1436" s="29"/>
      <c r="I1436" s="29"/>
      <c r="J1436" s="29"/>
      <c r="K1436" s="29"/>
    </row>
    <row r="1437" spans="8:11" ht="12.75">
      <c r="H1437" s="29"/>
      <c r="I1437" s="29"/>
      <c r="J1437" s="29"/>
      <c r="K1437" s="29"/>
    </row>
    <row r="1438" spans="8:11" ht="12.75">
      <c r="H1438" s="29"/>
      <c r="I1438" s="29"/>
      <c r="J1438" s="29"/>
      <c r="K1438" s="29"/>
    </row>
    <row r="1439" spans="8:11" ht="12.75">
      <c r="H1439" s="29"/>
      <c r="I1439" s="29"/>
      <c r="J1439" s="29"/>
      <c r="K1439" s="29"/>
    </row>
    <row r="1440" spans="8:11" ht="12.75">
      <c r="H1440" s="29"/>
      <c r="I1440" s="29"/>
      <c r="J1440" s="29"/>
      <c r="K1440" s="29"/>
    </row>
    <row r="1441" spans="8:11" ht="12.75">
      <c r="H1441" s="29"/>
      <c r="I1441" s="29"/>
      <c r="J1441" s="29"/>
      <c r="K1441" s="29"/>
    </row>
    <row r="1442" spans="8:11" ht="12.75">
      <c r="H1442" s="29"/>
      <c r="I1442" s="29"/>
      <c r="J1442" s="29"/>
      <c r="K1442" s="29"/>
    </row>
    <row r="1443" spans="8:11" ht="12.75">
      <c r="H1443" s="29"/>
      <c r="I1443" s="29"/>
      <c r="J1443" s="29"/>
      <c r="K1443" s="29"/>
    </row>
    <row r="1444" spans="8:11" ht="12.75">
      <c r="H1444" s="29"/>
      <c r="I1444" s="29"/>
      <c r="J1444" s="29"/>
      <c r="K1444" s="29"/>
    </row>
    <row r="1445" spans="8:11" ht="12.75">
      <c r="H1445" s="29"/>
      <c r="I1445" s="29"/>
      <c r="J1445" s="29"/>
      <c r="K1445" s="29"/>
    </row>
    <row r="1446" spans="8:11" ht="12.75">
      <c r="H1446" s="29"/>
      <c r="I1446" s="29"/>
      <c r="J1446" s="29"/>
      <c r="K1446" s="29"/>
    </row>
    <row r="1447" spans="8:11" ht="12.75">
      <c r="H1447" s="29"/>
      <c r="I1447" s="29"/>
      <c r="J1447" s="29"/>
      <c r="K1447" s="29"/>
    </row>
    <row r="1448" spans="8:11" ht="12.75">
      <c r="H1448" s="29"/>
      <c r="I1448" s="29"/>
      <c r="J1448" s="29"/>
      <c r="K1448" s="29"/>
    </row>
    <row r="1449" spans="8:11" ht="12.75">
      <c r="H1449" s="29"/>
      <c r="I1449" s="29"/>
      <c r="J1449" s="29"/>
      <c r="K1449" s="29"/>
    </row>
    <row r="1450" spans="8:11" ht="12.75">
      <c r="H1450" s="29"/>
      <c r="I1450" s="29"/>
      <c r="J1450" s="29"/>
      <c r="K1450" s="29"/>
    </row>
    <row r="1451" spans="8:11" ht="12.75">
      <c r="H1451" s="29"/>
      <c r="I1451" s="29"/>
      <c r="J1451" s="29"/>
      <c r="K1451" s="29"/>
    </row>
    <row r="1452" spans="8:11" ht="12.75">
      <c r="H1452" s="29"/>
      <c r="I1452" s="29"/>
      <c r="J1452" s="29"/>
      <c r="K1452" s="29"/>
    </row>
    <row r="1453" spans="8:11" ht="12.75">
      <c r="H1453" s="29"/>
      <c r="I1453" s="29"/>
      <c r="J1453" s="29"/>
      <c r="K1453" s="29"/>
    </row>
    <row r="1454" spans="8:11" ht="12.75">
      <c r="H1454" s="29"/>
      <c r="I1454" s="29"/>
      <c r="J1454" s="29"/>
      <c r="K1454" s="29"/>
    </row>
    <row r="1455" spans="8:11" ht="12.75">
      <c r="H1455" s="29"/>
      <c r="I1455" s="29"/>
      <c r="J1455" s="29"/>
      <c r="K1455" s="29"/>
    </row>
    <row r="1456" spans="8:11" ht="12.75">
      <c r="H1456" s="29"/>
      <c r="I1456" s="29"/>
      <c r="J1456" s="29"/>
      <c r="K1456" s="29"/>
    </row>
    <row r="1457" spans="8:11" ht="12.75">
      <c r="H1457" s="29"/>
      <c r="I1457" s="29"/>
      <c r="J1457" s="29"/>
      <c r="K1457" s="29"/>
    </row>
    <row r="1458" spans="8:11" ht="12.75">
      <c r="H1458" s="29"/>
      <c r="I1458" s="29"/>
      <c r="J1458" s="29"/>
      <c r="K1458" s="29"/>
    </row>
    <row r="1459" spans="8:11" ht="12.75">
      <c r="H1459" s="29"/>
      <c r="I1459" s="29"/>
      <c r="J1459" s="29"/>
      <c r="K1459" s="29"/>
    </row>
    <row r="1460" spans="8:11" ht="12.75">
      <c r="H1460" s="29"/>
      <c r="I1460" s="29"/>
      <c r="J1460" s="29"/>
      <c r="K1460" s="29"/>
    </row>
    <row r="1461" spans="8:11" ht="12.75">
      <c r="H1461" s="29"/>
      <c r="I1461" s="29"/>
      <c r="J1461" s="29"/>
      <c r="K1461" s="29"/>
    </row>
    <row r="1462" spans="8:11" ht="12.75">
      <c r="H1462" s="29"/>
      <c r="I1462" s="29"/>
      <c r="J1462" s="29"/>
      <c r="K1462" s="29"/>
    </row>
    <row r="1463" spans="8:11" ht="12.75">
      <c r="H1463" s="29"/>
      <c r="I1463" s="29"/>
      <c r="J1463" s="29"/>
      <c r="K1463" s="29"/>
    </row>
    <row r="1464" spans="8:11" ht="12.75">
      <c r="H1464" s="29"/>
      <c r="I1464" s="29"/>
      <c r="J1464" s="29"/>
      <c r="K1464" s="29"/>
    </row>
    <row r="1465" spans="8:11" ht="12.75">
      <c r="H1465" s="29"/>
      <c r="I1465" s="29"/>
      <c r="J1465" s="29"/>
      <c r="K1465" s="29"/>
    </row>
    <row r="1466" spans="8:11" ht="12.75">
      <c r="H1466" s="29"/>
      <c r="I1466" s="29"/>
      <c r="J1466" s="29"/>
      <c r="K1466" s="29"/>
    </row>
    <row r="1467" spans="8:11" ht="12.75">
      <c r="H1467" s="29"/>
      <c r="I1467" s="29"/>
      <c r="J1467" s="29"/>
      <c r="K1467" s="29"/>
    </row>
    <row r="1468" spans="8:11" ht="12.75">
      <c r="H1468" s="29"/>
      <c r="I1468" s="29"/>
      <c r="J1468" s="29"/>
      <c r="K1468" s="29"/>
    </row>
    <row r="1469" spans="8:11" ht="12.75">
      <c r="H1469" s="29"/>
      <c r="I1469" s="29"/>
      <c r="J1469" s="29"/>
      <c r="K1469" s="29"/>
    </row>
    <row r="1470" spans="8:11" ht="12.75">
      <c r="H1470" s="29"/>
      <c r="I1470" s="29"/>
      <c r="J1470" s="29"/>
      <c r="K1470" s="29"/>
    </row>
    <row r="1471" spans="8:11" ht="12.75">
      <c r="H1471" s="29"/>
      <c r="I1471" s="29"/>
      <c r="J1471" s="29"/>
      <c r="K1471" s="29"/>
    </row>
    <row r="1472" spans="8:11" ht="12.75">
      <c r="H1472" s="29"/>
      <c r="I1472" s="29"/>
      <c r="J1472" s="29"/>
      <c r="K1472" s="29"/>
    </row>
    <row r="1473" spans="8:11" ht="12.75">
      <c r="H1473" s="29"/>
      <c r="I1473" s="29"/>
      <c r="J1473" s="29"/>
      <c r="K1473" s="29"/>
    </row>
    <row r="1474" spans="8:11" ht="12.75">
      <c r="H1474" s="29"/>
      <c r="I1474" s="29"/>
      <c r="J1474" s="29"/>
      <c r="K1474" s="29"/>
    </row>
    <row r="1475" spans="8:11" ht="12.75">
      <c r="H1475" s="29"/>
      <c r="I1475" s="29"/>
      <c r="J1475" s="29"/>
      <c r="K1475" s="29"/>
    </row>
    <row r="1476" spans="8:11" ht="12.75">
      <c r="H1476" s="29"/>
      <c r="I1476" s="29"/>
      <c r="J1476" s="29"/>
      <c r="K1476" s="29"/>
    </row>
    <row r="1477" spans="8:11" ht="12.75">
      <c r="H1477" s="29"/>
      <c r="I1477" s="29"/>
      <c r="J1477" s="29"/>
      <c r="K1477" s="29"/>
    </row>
    <row r="1478" spans="8:11" ht="12.75">
      <c r="H1478" s="29"/>
      <c r="I1478" s="29"/>
      <c r="J1478" s="29"/>
      <c r="K1478" s="29"/>
    </row>
    <row r="1479" spans="8:11" ht="12.75">
      <c r="H1479" s="29"/>
      <c r="I1479" s="29"/>
      <c r="J1479" s="29"/>
      <c r="K1479" s="29"/>
    </row>
    <row r="1480" spans="8:11" ht="12.75">
      <c r="H1480" s="29"/>
      <c r="I1480" s="29"/>
      <c r="J1480" s="29"/>
      <c r="K1480" s="29"/>
    </row>
    <row r="1481" spans="8:11" ht="12.75">
      <c r="H1481" s="29"/>
      <c r="I1481" s="29"/>
      <c r="J1481" s="29"/>
      <c r="K1481" s="29"/>
    </row>
    <row r="1482" spans="8:11" ht="12.75">
      <c r="H1482" s="29"/>
      <c r="I1482" s="29"/>
      <c r="J1482" s="29"/>
      <c r="K1482" s="29"/>
    </row>
    <row r="1483" spans="8:11" ht="12.75">
      <c r="H1483" s="29"/>
      <c r="I1483" s="29"/>
      <c r="J1483" s="29"/>
      <c r="K1483" s="29"/>
    </row>
    <row r="1484" spans="8:11" ht="12.75">
      <c r="H1484" s="29"/>
      <c r="I1484" s="29"/>
      <c r="J1484" s="29"/>
      <c r="K1484" s="29"/>
    </row>
    <row r="1485" spans="8:11" ht="12.75">
      <c r="H1485" s="29"/>
      <c r="I1485" s="29"/>
      <c r="J1485" s="29"/>
      <c r="K1485" s="29"/>
    </row>
    <row r="1486" spans="8:11" ht="12.75">
      <c r="H1486" s="29"/>
      <c r="I1486" s="29"/>
      <c r="J1486" s="29"/>
      <c r="K1486" s="29"/>
    </row>
  </sheetData>
  <sheetProtection/>
  <mergeCells count="1">
    <mergeCell ref="A1:I1"/>
  </mergeCells>
  <printOptions/>
  <pageMargins left="0.34" right="0.22" top="1" bottom="0.47" header="0.5" footer="0.25"/>
  <pageSetup fitToHeight="0" fitToWidth="1" horizontalDpi="600" verticalDpi="600" orientation="portrait" paperSize="9" scale="75" r:id="rId1"/>
  <headerFooter alignWithMargins="0">
    <oddHeader>&amp;RGruppo Piaggio &amp; c. &amp;"Arial,Grassetto"Relazione  Semestrale 2004</oddHeader>
    <oddFooter>&amp;C&amp;P+119</oddFooter>
  </headerFooter>
  <rowBreaks count="1" manualBreakCount="1">
    <brk id="4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0"/>
  <sheetViews>
    <sheetView zoomScale="75" zoomScaleNormal="75" zoomScalePageLayoutView="0" workbookViewId="0" topLeftCell="A1">
      <selection activeCell="J39" sqref="J39"/>
    </sheetView>
  </sheetViews>
  <sheetFormatPr defaultColWidth="11.00390625" defaultRowHeight="12.75"/>
  <cols>
    <col min="1" max="2" width="3.00390625" style="82" customWidth="1"/>
    <col min="3" max="3" width="2.421875" style="82" customWidth="1"/>
    <col min="4" max="4" width="23.57421875" style="82" customWidth="1"/>
    <col min="5" max="5" width="16.28125" style="82" customWidth="1"/>
    <col min="6" max="6" width="13.00390625" style="95" customWidth="1"/>
    <col min="7" max="7" width="15.8515625" style="95" bestFit="1" customWidth="1"/>
    <col min="8" max="8" width="12.140625" style="96" hidden="1" customWidth="1"/>
    <col min="9" max="9" width="0.13671875" style="96" hidden="1" customWidth="1"/>
    <col min="10" max="10" width="19.7109375" style="39" bestFit="1" customWidth="1"/>
    <col min="11" max="11" width="15.7109375" style="94" bestFit="1" customWidth="1"/>
    <col min="12" max="12" width="15.7109375" style="94" hidden="1" customWidth="1"/>
    <col min="13" max="13" width="15.7109375" style="94" bestFit="1" customWidth="1"/>
    <col min="14" max="16384" width="11.00390625" style="82" customWidth="1"/>
  </cols>
  <sheetData>
    <row r="1" spans="1:13" ht="12.75">
      <c r="A1" s="172"/>
      <c r="B1" s="172"/>
      <c r="C1" s="172"/>
      <c r="D1" s="172"/>
      <c r="E1" s="172"/>
      <c r="F1" s="173"/>
      <c r="G1" s="173"/>
      <c r="H1" s="174"/>
      <c r="I1" s="174"/>
      <c r="J1" s="175"/>
      <c r="K1" s="176"/>
      <c r="L1" s="176"/>
      <c r="M1" s="176"/>
    </row>
    <row r="2" spans="1:13" ht="12.75">
      <c r="A2" s="177" t="s">
        <v>256</v>
      </c>
      <c r="B2" s="177"/>
      <c r="C2" s="177"/>
      <c r="D2" s="177"/>
      <c r="E2" s="177"/>
      <c r="F2" s="177"/>
      <c r="G2" s="177"/>
      <c r="H2" s="177"/>
      <c r="I2" s="177"/>
      <c r="J2" s="103"/>
      <c r="K2" s="177"/>
      <c r="L2" s="177"/>
      <c r="M2" s="177"/>
    </row>
    <row r="3" spans="1:13" ht="12.75">
      <c r="A3" s="178"/>
      <c r="B3" s="178"/>
      <c r="C3" s="178"/>
      <c r="D3" s="178"/>
      <c r="E3" s="178"/>
      <c r="F3" s="178"/>
      <c r="G3" s="178"/>
      <c r="H3" s="178"/>
      <c r="I3" s="178"/>
      <c r="J3" s="179"/>
      <c r="K3" s="178"/>
      <c r="L3" s="180"/>
      <c r="M3" s="176"/>
    </row>
    <row r="4" spans="1:13" ht="12.75" customHeight="1">
      <c r="A4" s="172" t="s">
        <v>19</v>
      </c>
      <c r="B4" s="172"/>
      <c r="C4" s="172"/>
      <c r="D4" s="172"/>
      <c r="E4" s="172"/>
      <c r="F4" s="173"/>
      <c r="G4" s="173"/>
      <c r="H4" s="174"/>
      <c r="I4" s="174"/>
      <c r="J4" s="179"/>
      <c r="K4" s="176"/>
      <c r="L4" s="176"/>
      <c r="M4" s="176"/>
    </row>
    <row r="5" spans="1:13" ht="25.5">
      <c r="A5" s="181"/>
      <c r="B5" s="182" t="s">
        <v>92</v>
      </c>
      <c r="C5" s="182"/>
      <c r="D5" s="182"/>
      <c r="E5" s="182"/>
      <c r="F5" s="183"/>
      <c r="G5" s="184"/>
      <c r="H5" s="185">
        <v>1999</v>
      </c>
      <c r="I5" s="185">
        <v>1999</v>
      </c>
      <c r="J5" s="114" t="s">
        <v>239</v>
      </c>
      <c r="K5" s="114" t="s">
        <v>257</v>
      </c>
      <c r="L5" s="186" t="s">
        <v>244</v>
      </c>
      <c r="M5" s="187" t="s">
        <v>254</v>
      </c>
    </row>
    <row r="6" spans="1:13" ht="12.75" customHeight="1">
      <c r="A6" s="188"/>
      <c r="B6" s="189"/>
      <c r="C6" s="189"/>
      <c r="D6" s="189"/>
      <c r="E6" s="189"/>
      <c r="F6" s="190"/>
      <c r="G6" s="190"/>
      <c r="H6" s="191"/>
      <c r="I6" s="191"/>
      <c r="J6" s="192"/>
      <c r="K6" s="193"/>
      <c r="L6" s="193"/>
      <c r="M6" s="193"/>
    </row>
    <row r="7" spans="1:13" ht="12.75" customHeight="1">
      <c r="A7" s="194" t="s">
        <v>21</v>
      </c>
      <c r="B7" s="195" t="s">
        <v>93</v>
      </c>
      <c r="C7" s="196"/>
      <c r="D7" s="196"/>
      <c r="E7" s="196"/>
      <c r="F7" s="197"/>
      <c r="G7" s="198"/>
      <c r="H7" s="199"/>
      <c r="I7" s="199"/>
      <c r="J7" s="200"/>
      <c r="K7" s="201"/>
      <c r="L7" s="201"/>
      <c r="M7" s="201"/>
    </row>
    <row r="8" spans="1:13" ht="12.75" customHeight="1">
      <c r="A8" s="202"/>
      <c r="B8" s="203" t="s">
        <v>24</v>
      </c>
      <c r="C8" s="203" t="s">
        <v>0</v>
      </c>
      <c r="D8" s="204"/>
      <c r="E8" s="196"/>
      <c r="F8" s="197"/>
      <c r="G8" s="198"/>
      <c r="H8" s="205"/>
      <c r="I8" s="205"/>
      <c r="J8" s="126">
        <v>169347</v>
      </c>
      <c r="K8" s="163">
        <v>169347.43100000013</v>
      </c>
      <c r="L8" s="163">
        <v>169347.43100000013</v>
      </c>
      <c r="M8" s="163">
        <v>16597</v>
      </c>
    </row>
    <row r="9" spans="1:13" ht="12.75" customHeight="1">
      <c r="A9" s="202"/>
      <c r="B9" s="203" t="s">
        <v>94</v>
      </c>
      <c r="C9" s="203" t="s">
        <v>95</v>
      </c>
      <c r="D9" s="204"/>
      <c r="E9" s="204"/>
      <c r="F9" s="206"/>
      <c r="G9" s="207"/>
      <c r="H9" s="208"/>
      <c r="I9" s="208"/>
      <c r="J9" s="126">
        <v>0</v>
      </c>
      <c r="K9" s="163">
        <v>292986.7940000002</v>
      </c>
      <c r="L9" s="163">
        <v>292986.7940000002</v>
      </c>
      <c r="M9" s="163">
        <v>210737</v>
      </c>
    </row>
    <row r="10" spans="1:13" ht="12.75" customHeight="1">
      <c r="A10" s="209"/>
      <c r="B10" s="203" t="s">
        <v>44</v>
      </c>
      <c r="C10" s="203" t="s">
        <v>96</v>
      </c>
      <c r="D10" s="204"/>
      <c r="E10" s="204"/>
      <c r="F10" s="206"/>
      <c r="G10" s="210"/>
      <c r="H10" s="205"/>
      <c r="I10" s="205"/>
      <c r="J10" s="126">
        <v>0</v>
      </c>
      <c r="K10" s="163">
        <v>0</v>
      </c>
      <c r="L10" s="163">
        <v>0</v>
      </c>
      <c r="M10" s="163">
        <v>0</v>
      </c>
    </row>
    <row r="11" spans="1:13" ht="12.75" customHeight="1">
      <c r="A11" s="202"/>
      <c r="B11" s="203" t="s">
        <v>81</v>
      </c>
      <c r="C11" s="203" t="s">
        <v>97</v>
      </c>
      <c r="D11" s="196"/>
      <c r="E11" s="204"/>
      <c r="F11" s="206"/>
      <c r="G11" s="207"/>
      <c r="H11" s="205"/>
      <c r="I11" s="205"/>
      <c r="J11" s="126">
        <v>671</v>
      </c>
      <c r="K11" s="163">
        <v>671.3940000000005</v>
      </c>
      <c r="L11" s="163">
        <v>671.3940000000005</v>
      </c>
      <c r="M11" s="163">
        <v>671.3940000000005</v>
      </c>
    </row>
    <row r="12" spans="1:13" ht="12.75" customHeight="1">
      <c r="A12" s="202"/>
      <c r="B12" s="203" t="s">
        <v>98</v>
      </c>
      <c r="C12" s="203" t="s">
        <v>99</v>
      </c>
      <c r="D12" s="211"/>
      <c r="E12" s="204"/>
      <c r="F12" s="206"/>
      <c r="G12" s="207"/>
      <c r="H12" s="208"/>
      <c r="I12" s="208"/>
      <c r="J12" s="126">
        <v>0</v>
      </c>
      <c r="K12" s="163">
        <v>0</v>
      </c>
      <c r="L12" s="163">
        <v>0</v>
      </c>
      <c r="M12" s="163">
        <v>0</v>
      </c>
    </row>
    <row r="13" spans="1:13" ht="12.75" customHeight="1">
      <c r="A13" s="202"/>
      <c r="B13" s="203" t="s">
        <v>100</v>
      </c>
      <c r="C13" s="203" t="s">
        <v>101</v>
      </c>
      <c r="D13" s="211"/>
      <c r="E13" s="204"/>
      <c r="F13" s="206"/>
      <c r="G13" s="207"/>
      <c r="H13" s="208"/>
      <c r="I13" s="208"/>
      <c r="J13" s="126">
        <v>0</v>
      </c>
      <c r="K13" s="163">
        <v>0</v>
      </c>
      <c r="L13" s="163">
        <v>0</v>
      </c>
      <c r="M13" s="163">
        <v>0</v>
      </c>
    </row>
    <row r="14" spans="1:13" ht="12.75" customHeight="1">
      <c r="A14" s="202"/>
      <c r="B14" s="203" t="s">
        <v>102</v>
      </c>
      <c r="C14" s="203" t="s">
        <v>1</v>
      </c>
      <c r="D14" s="204"/>
      <c r="E14" s="204"/>
      <c r="F14" s="206"/>
      <c r="G14" s="207"/>
      <c r="H14" s="205"/>
      <c r="I14" s="205"/>
      <c r="J14" s="126">
        <v>1287</v>
      </c>
      <c r="K14" s="163">
        <v>41645.122930258534</v>
      </c>
      <c r="L14" s="163">
        <v>41962.770687044285</v>
      </c>
      <c r="M14" s="163">
        <f>41645+387</f>
        <v>42032</v>
      </c>
    </row>
    <row r="15" spans="1:13" ht="12.75" customHeight="1">
      <c r="A15" s="202"/>
      <c r="B15" s="203" t="s">
        <v>230</v>
      </c>
      <c r="C15" s="203" t="s">
        <v>229</v>
      </c>
      <c r="D15" s="204"/>
      <c r="E15" s="204"/>
      <c r="F15" s="206"/>
      <c r="G15" s="207"/>
      <c r="H15" s="205"/>
      <c r="I15" s="205"/>
      <c r="J15" s="212">
        <v>992.7971343308287</v>
      </c>
      <c r="K15" s="213">
        <v>992.5227427103091</v>
      </c>
      <c r="L15" s="213">
        <v>68326.7969611618</v>
      </c>
      <c r="M15" s="213">
        <v>0</v>
      </c>
    </row>
    <row r="16" spans="1:14" ht="12.75" customHeight="1">
      <c r="A16" s="202"/>
      <c r="B16" s="203" t="s">
        <v>103</v>
      </c>
      <c r="C16" s="203" t="s">
        <v>104</v>
      </c>
      <c r="D16" s="204"/>
      <c r="E16" s="204"/>
      <c r="F16" s="206"/>
      <c r="G16" s="207"/>
      <c r="H16" s="214"/>
      <c r="I16" s="214"/>
      <c r="J16" s="126">
        <v>6724.030546260627</v>
      </c>
      <c r="K16" s="163">
        <v>-188232.7955364987</v>
      </c>
      <c r="L16" s="163">
        <v>-394086.4486958816</v>
      </c>
      <c r="M16" s="163">
        <v>-188233</v>
      </c>
      <c r="N16" s="97"/>
    </row>
    <row r="17" spans="1:13" ht="12.75" customHeight="1">
      <c r="A17" s="202"/>
      <c r="B17" s="203" t="s">
        <v>105</v>
      </c>
      <c r="C17" s="203" t="s">
        <v>258</v>
      </c>
      <c r="D17" s="204"/>
      <c r="E17" s="204"/>
      <c r="F17" s="206"/>
      <c r="G17" s="207"/>
      <c r="H17" s="214"/>
      <c r="I17" s="214"/>
      <c r="J17" s="126">
        <v>16281</v>
      </c>
      <c r="K17" s="163">
        <v>-138443.09384675714</v>
      </c>
      <c r="L17" s="163">
        <v>-6555.579669117836</v>
      </c>
      <c r="M17" s="163">
        <v>-13594</v>
      </c>
    </row>
    <row r="18" spans="1:13" ht="12.75" customHeight="1">
      <c r="A18" s="202"/>
      <c r="B18" s="203"/>
      <c r="C18" s="203"/>
      <c r="D18" s="204"/>
      <c r="E18" s="204"/>
      <c r="F18" s="206"/>
      <c r="G18" s="207"/>
      <c r="H18" s="215">
        <v>0</v>
      </c>
      <c r="I18" s="215">
        <v>0</v>
      </c>
      <c r="J18" s="216"/>
      <c r="K18" s="217"/>
      <c r="L18" s="217"/>
      <c r="M18" s="217"/>
    </row>
    <row r="19" spans="1:13" ht="12.75" customHeight="1">
      <c r="A19" s="202"/>
      <c r="B19" s="203" t="s">
        <v>106</v>
      </c>
      <c r="C19" s="203"/>
      <c r="D19" s="204"/>
      <c r="E19" s="204"/>
      <c r="F19" s="206"/>
      <c r="G19" s="207"/>
      <c r="H19" s="218"/>
      <c r="I19" s="218"/>
      <c r="J19" s="219">
        <f>SUM(J8:J18)</f>
        <v>195302.82768059144</v>
      </c>
      <c r="K19" s="220">
        <v>178967.37528971332</v>
      </c>
      <c r="L19" s="220">
        <v>172653.158283207</v>
      </c>
      <c r="M19" s="220">
        <f>SUM(M8:M18)</f>
        <v>68210.39399999997</v>
      </c>
    </row>
    <row r="20" spans="1:13" ht="12.75" customHeight="1">
      <c r="A20" s="202"/>
      <c r="B20" s="203"/>
      <c r="C20" s="203"/>
      <c r="D20" s="204"/>
      <c r="E20" s="204"/>
      <c r="F20" s="206"/>
      <c r="G20" s="207"/>
      <c r="H20" s="205"/>
      <c r="I20" s="205"/>
      <c r="J20" s="221"/>
      <c r="K20" s="222"/>
      <c r="L20" s="222"/>
      <c r="M20" s="222"/>
    </row>
    <row r="21" spans="1:13" ht="12.75" customHeight="1">
      <c r="A21" s="202"/>
      <c r="B21" s="203" t="s">
        <v>107</v>
      </c>
      <c r="C21" s="203"/>
      <c r="D21" s="204"/>
      <c r="E21" s="204"/>
      <c r="F21" s="206"/>
      <c r="G21" s="207"/>
      <c r="H21" s="205"/>
      <c r="I21" s="205"/>
      <c r="J21" s="126">
        <v>277</v>
      </c>
      <c r="K21" s="163">
        <v>988.2830172152665</v>
      </c>
      <c r="L21" s="163">
        <v>1110.8260560061053</v>
      </c>
      <c r="M21" s="163">
        <v>955</v>
      </c>
    </row>
    <row r="22" spans="1:13" ht="12.75" customHeight="1">
      <c r="A22" s="202"/>
      <c r="B22" s="203"/>
      <c r="C22" s="203"/>
      <c r="D22" s="204"/>
      <c r="E22" s="204"/>
      <c r="F22" s="206"/>
      <c r="G22" s="207"/>
      <c r="H22" s="215">
        <v>0</v>
      </c>
      <c r="I22" s="215">
        <v>0</v>
      </c>
      <c r="J22" s="223"/>
      <c r="K22" s="201"/>
      <c r="L22" s="201"/>
      <c r="M22" s="201"/>
    </row>
    <row r="23" spans="1:13" ht="12.75" customHeight="1">
      <c r="A23" s="202"/>
      <c r="B23" s="203" t="s">
        <v>108</v>
      </c>
      <c r="C23" s="211"/>
      <c r="D23" s="204"/>
      <c r="E23" s="204"/>
      <c r="F23" s="206"/>
      <c r="G23" s="195"/>
      <c r="H23" s="205"/>
      <c r="I23" s="205"/>
      <c r="J23" s="219">
        <f>+J19+J21</f>
        <v>195579.82768059144</v>
      </c>
      <c r="K23" s="220">
        <v>179955.65830692858</v>
      </c>
      <c r="L23" s="220">
        <v>173763.98433921312</v>
      </c>
      <c r="M23" s="220">
        <f>+M19+M21</f>
        <v>69165.39399999997</v>
      </c>
    </row>
    <row r="24" spans="1:13" ht="12.75" customHeight="1">
      <c r="A24" s="202"/>
      <c r="B24" s="204"/>
      <c r="C24" s="204"/>
      <c r="D24" s="204"/>
      <c r="E24" s="204"/>
      <c r="F24" s="206"/>
      <c r="G24" s="207"/>
      <c r="H24" s="205"/>
      <c r="I24" s="205"/>
      <c r="J24" s="223"/>
      <c r="K24" s="201"/>
      <c r="L24" s="201"/>
      <c r="M24" s="201"/>
    </row>
    <row r="25" spans="1:13" ht="12.75" customHeight="1">
      <c r="A25" s="194" t="s">
        <v>23</v>
      </c>
      <c r="B25" s="195" t="s">
        <v>109</v>
      </c>
      <c r="C25" s="196"/>
      <c r="D25" s="211"/>
      <c r="E25" s="204"/>
      <c r="F25" s="206"/>
      <c r="G25" s="207"/>
      <c r="H25" s="205"/>
      <c r="I25" s="205"/>
      <c r="J25" s="223"/>
      <c r="K25" s="201"/>
      <c r="L25" s="201"/>
      <c r="M25" s="201"/>
    </row>
    <row r="26" spans="1:13" ht="12.75" customHeight="1">
      <c r="A26" s="202"/>
      <c r="B26" s="204"/>
      <c r="C26" s="203" t="s">
        <v>110</v>
      </c>
      <c r="D26" s="204"/>
      <c r="E26" s="204"/>
      <c r="F26" s="206"/>
      <c r="G26" s="207"/>
      <c r="H26" s="205"/>
      <c r="I26" s="205"/>
      <c r="J26" s="126">
        <v>875</v>
      </c>
      <c r="K26" s="163">
        <v>878.1065800000002</v>
      </c>
      <c r="L26" s="163">
        <v>867.0260000000005</v>
      </c>
      <c r="M26" s="163">
        <v>260</v>
      </c>
    </row>
    <row r="27" spans="1:13" ht="12.75" customHeight="1">
      <c r="A27" s="202"/>
      <c r="B27" s="204"/>
      <c r="C27" s="203" t="s">
        <v>111</v>
      </c>
      <c r="D27" s="204"/>
      <c r="E27" s="204"/>
      <c r="F27" s="206"/>
      <c r="G27" s="207"/>
      <c r="H27" s="205"/>
      <c r="I27" s="205"/>
      <c r="J27" s="126">
        <v>4717</v>
      </c>
      <c r="K27" s="163">
        <v>4123.072084100004</v>
      </c>
      <c r="L27" s="163">
        <v>4210.543520300004</v>
      </c>
      <c r="M27" s="163">
        <v>3964</v>
      </c>
    </row>
    <row r="28" spans="1:13" ht="12.75" customHeight="1">
      <c r="A28" s="202"/>
      <c r="B28" s="204"/>
      <c r="C28" s="203" t="s">
        <v>112</v>
      </c>
      <c r="D28" s="204"/>
      <c r="E28" s="224"/>
      <c r="F28" s="206"/>
      <c r="G28" s="207"/>
      <c r="H28" s="215">
        <v>0</v>
      </c>
      <c r="I28" s="215">
        <v>0</v>
      </c>
      <c r="J28" s="212">
        <v>50245</v>
      </c>
      <c r="K28" s="213">
        <v>59175.91744706766</v>
      </c>
      <c r="L28" s="213">
        <v>62922.872618011235</v>
      </c>
      <c r="M28" s="213">
        <f>11558+3367+12749+9930-3</f>
        <v>37601</v>
      </c>
    </row>
    <row r="29" spans="1:13" ht="12.75" customHeight="1">
      <c r="A29" s="202"/>
      <c r="B29" s="203"/>
      <c r="C29" s="204"/>
      <c r="D29" s="204"/>
      <c r="E29" s="204"/>
      <c r="F29" s="206"/>
      <c r="G29" s="195"/>
      <c r="H29" s="205"/>
      <c r="I29" s="205"/>
      <c r="J29" s="219">
        <f>SUM(J26:J28)</f>
        <v>55837</v>
      </c>
      <c r="K29" s="220">
        <v>64177.096111167666</v>
      </c>
      <c r="L29" s="220">
        <v>68000.44213831123</v>
      </c>
      <c r="M29" s="220">
        <f>SUM(M26:M28)</f>
        <v>41825</v>
      </c>
    </row>
    <row r="30" spans="1:13" ht="12.75" customHeight="1">
      <c r="A30" s="202"/>
      <c r="B30" s="204"/>
      <c r="C30" s="204"/>
      <c r="D30" s="204"/>
      <c r="E30" s="204"/>
      <c r="F30" s="206"/>
      <c r="G30" s="207"/>
      <c r="H30" s="215">
        <v>109341</v>
      </c>
      <c r="I30" s="215">
        <v>109341</v>
      </c>
      <c r="J30" s="223"/>
      <c r="K30" s="201"/>
      <c r="L30" s="201"/>
      <c r="M30" s="201"/>
    </row>
    <row r="31" spans="1:13" ht="12">
      <c r="A31" s="225" t="s">
        <v>58</v>
      </c>
      <c r="B31" s="226" t="s">
        <v>113</v>
      </c>
      <c r="C31" s="227"/>
      <c r="D31" s="227"/>
      <c r="E31" s="228"/>
      <c r="F31" s="229"/>
      <c r="G31" s="230"/>
      <c r="H31" s="231"/>
      <c r="I31" s="231"/>
      <c r="J31" s="232">
        <v>55563.93814000003</v>
      </c>
      <c r="K31" s="232">
        <v>54409.158570000014</v>
      </c>
      <c r="L31" s="232">
        <v>55444.656650000026</v>
      </c>
      <c r="M31" s="232">
        <v>52616</v>
      </c>
    </row>
    <row r="32" spans="1:13" ht="1.5" customHeight="1" hidden="1">
      <c r="A32" s="225"/>
      <c r="B32" s="226"/>
      <c r="C32" s="227"/>
      <c r="D32" s="227"/>
      <c r="E32" s="228"/>
      <c r="F32" s="229"/>
      <c r="G32" s="230"/>
      <c r="H32" s="231">
        <v>1999</v>
      </c>
      <c r="I32" s="231">
        <v>1999</v>
      </c>
      <c r="J32" s="233"/>
      <c r="K32" s="234"/>
      <c r="L32" s="234"/>
      <c r="M32" s="234"/>
    </row>
    <row r="33" spans="1:13" ht="25.5">
      <c r="A33" s="181"/>
      <c r="B33" s="182" t="s">
        <v>92</v>
      </c>
      <c r="C33" s="182"/>
      <c r="D33" s="182"/>
      <c r="E33" s="182"/>
      <c r="F33" s="183"/>
      <c r="G33" s="184"/>
      <c r="H33" s="185"/>
      <c r="I33" s="185"/>
      <c r="J33" s="235" t="s">
        <v>239</v>
      </c>
      <c r="K33" s="114" t="s">
        <v>257</v>
      </c>
      <c r="L33" s="236" t="s">
        <v>244</v>
      </c>
      <c r="M33" s="187" t="s">
        <v>254</v>
      </c>
    </row>
    <row r="34" spans="1:13" ht="12.75" customHeight="1">
      <c r="A34" s="202"/>
      <c r="B34" s="237"/>
      <c r="C34" s="238"/>
      <c r="D34" s="238"/>
      <c r="E34" s="237"/>
      <c r="F34" s="206"/>
      <c r="G34" s="206"/>
      <c r="H34" s="205"/>
      <c r="I34" s="205"/>
      <c r="J34" s="200"/>
      <c r="K34" s="201"/>
      <c r="L34" s="201"/>
      <c r="M34" s="201"/>
    </row>
    <row r="35" spans="1:13" ht="12.75" customHeight="1">
      <c r="A35" s="194" t="s">
        <v>87</v>
      </c>
      <c r="B35" s="195" t="s">
        <v>114</v>
      </c>
      <c r="C35" s="211"/>
      <c r="D35" s="204"/>
      <c r="E35" s="204"/>
      <c r="F35" s="239" t="s">
        <v>240</v>
      </c>
      <c r="G35" s="239" t="s">
        <v>241</v>
      </c>
      <c r="H35" s="208"/>
      <c r="I35" s="208"/>
      <c r="J35" s="200"/>
      <c r="K35" s="201"/>
      <c r="L35" s="201"/>
      <c r="M35" s="201"/>
    </row>
    <row r="36" spans="1:13" ht="12.75" customHeight="1">
      <c r="A36" s="202"/>
      <c r="B36" s="204"/>
      <c r="C36" s="203" t="s">
        <v>115</v>
      </c>
      <c r="D36" s="204"/>
      <c r="E36" s="204"/>
      <c r="F36" s="240"/>
      <c r="G36" s="240"/>
      <c r="H36" s="208"/>
      <c r="I36" s="208"/>
      <c r="J36" s="126">
        <v>0</v>
      </c>
      <c r="K36" s="163">
        <v>0</v>
      </c>
      <c r="L36" s="163">
        <v>0</v>
      </c>
      <c r="M36" s="163">
        <v>0</v>
      </c>
    </row>
    <row r="37" spans="1:13" ht="12.75" customHeight="1">
      <c r="A37" s="202"/>
      <c r="B37" s="204"/>
      <c r="C37" s="203" t="s">
        <v>116</v>
      </c>
      <c r="D37" s="204"/>
      <c r="E37" s="204"/>
      <c r="F37" s="240"/>
      <c r="G37" s="240"/>
      <c r="H37" s="205"/>
      <c r="I37" s="205"/>
      <c r="J37" s="126">
        <v>0</v>
      </c>
      <c r="K37" s="163">
        <v>0</v>
      </c>
      <c r="L37" s="163">
        <v>0</v>
      </c>
      <c r="M37" s="163">
        <v>0</v>
      </c>
    </row>
    <row r="38" spans="1:13" ht="12.75" customHeight="1">
      <c r="A38" s="202"/>
      <c r="B38" s="204"/>
      <c r="C38" s="203" t="s">
        <v>117</v>
      </c>
      <c r="D38" s="204"/>
      <c r="E38" s="204"/>
      <c r="F38" s="163">
        <v>47077</v>
      </c>
      <c r="G38" s="163">
        <v>203182.2868144231</v>
      </c>
      <c r="H38" s="205"/>
      <c r="I38" s="205"/>
      <c r="J38" s="126">
        <f>SUM(F38:G38)</f>
        <v>250259.2868144231</v>
      </c>
      <c r="K38" s="163">
        <v>262166.16475553205</v>
      </c>
      <c r="L38" s="163">
        <v>307026.3024782395</v>
      </c>
      <c r="M38" s="163">
        <f>221287+321554</f>
        <v>542841</v>
      </c>
    </row>
    <row r="39" spans="1:13" ht="12.75" customHeight="1">
      <c r="A39" s="202"/>
      <c r="B39" s="204"/>
      <c r="C39" s="203" t="s">
        <v>118</v>
      </c>
      <c r="D39" s="204"/>
      <c r="E39" s="204"/>
      <c r="F39" s="163">
        <v>4245</v>
      </c>
      <c r="G39" s="163">
        <v>13881.924180000013</v>
      </c>
      <c r="H39" s="205"/>
      <c r="I39" s="205"/>
      <c r="J39" s="126">
        <f>SUM(F39:G39)</f>
        <v>18126.924180000013</v>
      </c>
      <c r="K39" s="163">
        <v>26162.680616990016</v>
      </c>
      <c r="L39" s="163">
        <v>26493.087150000014</v>
      </c>
      <c r="M39" s="163">
        <v>2088</v>
      </c>
    </row>
    <row r="40" spans="1:13" ht="12.75" customHeight="1">
      <c r="A40" s="202"/>
      <c r="B40" s="204"/>
      <c r="C40" s="203" t="s">
        <v>119</v>
      </c>
      <c r="D40" s="204"/>
      <c r="E40" s="204"/>
      <c r="F40" s="163">
        <v>440</v>
      </c>
      <c r="G40" s="163">
        <v>0</v>
      </c>
      <c r="H40" s="205"/>
      <c r="I40" s="205"/>
      <c r="J40" s="126">
        <f>SUM(F40:G40)</f>
        <v>440</v>
      </c>
      <c r="K40" s="163">
        <v>1365.9688396271008</v>
      </c>
      <c r="L40" s="163">
        <v>3766.5463135856025</v>
      </c>
      <c r="M40" s="163">
        <v>3191</v>
      </c>
    </row>
    <row r="41" spans="1:13" ht="12.75" customHeight="1">
      <c r="A41" s="202"/>
      <c r="B41" s="211"/>
      <c r="C41" s="203" t="s">
        <v>120</v>
      </c>
      <c r="D41" s="204"/>
      <c r="E41" s="204"/>
      <c r="F41" s="163">
        <v>357102</v>
      </c>
      <c r="G41" s="163">
        <v>158</v>
      </c>
      <c r="H41" s="205"/>
      <c r="I41" s="205"/>
      <c r="J41" s="126">
        <f>SUM(F41:G41)</f>
        <v>357260</v>
      </c>
      <c r="K41" s="163">
        <v>240547.30936616298</v>
      </c>
      <c r="L41" s="163">
        <v>263013.20057251566</v>
      </c>
      <c r="M41" s="163">
        <v>269511</v>
      </c>
    </row>
    <row r="42" spans="1:13" ht="12.75" customHeight="1">
      <c r="A42" s="209"/>
      <c r="B42" s="204"/>
      <c r="C42" s="241" t="s">
        <v>121</v>
      </c>
      <c r="D42" s="204"/>
      <c r="E42" s="204"/>
      <c r="F42" s="240"/>
      <c r="G42" s="240"/>
      <c r="H42" s="208"/>
      <c r="I42" s="208"/>
      <c r="J42" s="223"/>
      <c r="K42" s="201"/>
      <c r="L42" s="201"/>
      <c r="M42" s="201"/>
    </row>
    <row r="43" spans="1:13" ht="12.75" customHeight="1">
      <c r="A43" s="209"/>
      <c r="B43" s="204"/>
      <c r="C43" s="241" t="s">
        <v>122</v>
      </c>
      <c r="D43" s="204"/>
      <c r="E43" s="204"/>
      <c r="F43" s="163">
        <v>0</v>
      </c>
      <c r="G43" s="163">
        <v>0</v>
      </c>
      <c r="H43" s="205"/>
      <c r="I43" s="205"/>
      <c r="J43" s="126">
        <f>SUM(F43:G43)</f>
        <v>0</v>
      </c>
      <c r="K43" s="163">
        <v>0</v>
      </c>
      <c r="L43" s="163">
        <v>0</v>
      </c>
      <c r="M43" s="163">
        <v>0</v>
      </c>
    </row>
    <row r="44" spans="1:13" ht="12.75" customHeight="1">
      <c r="A44" s="202"/>
      <c r="B44" s="196"/>
      <c r="C44" s="203" t="s">
        <v>123</v>
      </c>
      <c r="D44" s="204"/>
      <c r="E44" s="204"/>
      <c r="F44" s="163">
        <v>10</v>
      </c>
      <c r="G44" s="163">
        <v>0</v>
      </c>
      <c r="H44" s="205"/>
      <c r="I44" s="205"/>
      <c r="J44" s="126">
        <f>SUM(F44:G44)</f>
        <v>10</v>
      </c>
      <c r="K44" s="163">
        <v>617.8720000000004</v>
      </c>
      <c r="L44" s="163">
        <v>89.38900000000004</v>
      </c>
      <c r="M44" s="163">
        <v>5955</v>
      </c>
    </row>
    <row r="45" spans="1:13" ht="12.75" customHeight="1">
      <c r="A45" s="202"/>
      <c r="B45" s="204"/>
      <c r="C45" s="203" t="s">
        <v>124</v>
      </c>
      <c r="D45" s="204"/>
      <c r="E45" s="204"/>
      <c r="F45" s="163">
        <v>4720</v>
      </c>
      <c r="G45" s="163">
        <v>0</v>
      </c>
      <c r="H45" s="242"/>
      <c r="I45" s="242"/>
      <c r="J45" s="126">
        <f>SUM(F45:G45)</f>
        <v>4720</v>
      </c>
      <c r="K45" s="163">
        <v>3215.33</v>
      </c>
      <c r="L45" s="163">
        <v>3674.048000000002</v>
      </c>
      <c r="M45" s="163">
        <f>5264+463+879</f>
        <v>6606</v>
      </c>
    </row>
    <row r="46" spans="1:13" ht="12.75" customHeight="1">
      <c r="A46" s="202"/>
      <c r="B46" s="204"/>
      <c r="C46" s="203" t="s">
        <v>125</v>
      </c>
      <c r="D46" s="204"/>
      <c r="E46" s="204"/>
      <c r="F46" s="163">
        <v>1136</v>
      </c>
      <c r="G46" s="163">
        <v>0</v>
      </c>
      <c r="H46" s="205"/>
      <c r="I46" s="205"/>
      <c r="J46" s="126">
        <f>SUM(F46:G46)</f>
        <v>1136</v>
      </c>
      <c r="K46" s="163">
        <v>15000</v>
      </c>
      <c r="L46" s="163">
        <v>15583.71</v>
      </c>
      <c r="M46" s="163">
        <f>3286+1087</f>
        <v>4373</v>
      </c>
    </row>
    <row r="47" spans="1:13" ht="12.75" customHeight="1">
      <c r="A47" s="202"/>
      <c r="B47" s="204"/>
      <c r="C47" s="203" t="s">
        <v>126</v>
      </c>
      <c r="D47" s="204"/>
      <c r="E47" s="204"/>
      <c r="F47" s="163">
        <v>15960</v>
      </c>
      <c r="G47" s="163">
        <f>105+477</f>
        <v>582</v>
      </c>
      <c r="H47" s="205"/>
      <c r="I47" s="205"/>
      <c r="J47" s="126">
        <f>SUM(F47:G47)</f>
        <v>16542</v>
      </c>
      <c r="K47" s="163">
        <v>17284.972433128103</v>
      </c>
      <c r="L47" s="163">
        <v>22099.25642807317</v>
      </c>
      <c r="M47" s="163">
        <v>27439</v>
      </c>
    </row>
    <row r="48" spans="1:13" ht="12.75" customHeight="1">
      <c r="A48" s="202"/>
      <c r="B48" s="204"/>
      <c r="C48" s="241" t="s">
        <v>127</v>
      </c>
      <c r="D48" s="204"/>
      <c r="E48" s="204"/>
      <c r="F48" s="243"/>
      <c r="G48" s="240"/>
      <c r="H48" s="205"/>
      <c r="I48" s="205"/>
      <c r="J48" s="223"/>
      <c r="K48" s="201"/>
      <c r="L48" s="201"/>
      <c r="M48" s="201"/>
    </row>
    <row r="49" spans="1:13" ht="12.75" customHeight="1">
      <c r="A49" s="202"/>
      <c r="B49" s="204"/>
      <c r="C49" s="241" t="s">
        <v>128</v>
      </c>
      <c r="D49" s="211"/>
      <c r="E49" s="211"/>
      <c r="F49" s="163">
        <v>4030</v>
      </c>
      <c r="G49" s="163">
        <v>2150</v>
      </c>
      <c r="H49" s="205"/>
      <c r="I49" s="205"/>
      <c r="J49" s="126">
        <f>SUM(F49:G49)</f>
        <v>6180</v>
      </c>
      <c r="K49" s="163">
        <v>7813.0493033400035</v>
      </c>
      <c r="L49" s="163">
        <v>6238.136458780008</v>
      </c>
      <c r="M49" s="163">
        <v>1561</v>
      </c>
    </row>
    <row r="50" spans="1:13" ht="12.75" customHeight="1">
      <c r="A50" s="202"/>
      <c r="B50" s="204"/>
      <c r="C50" s="203" t="s">
        <v>129</v>
      </c>
      <c r="D50" s="211"/>
      <c r="E50" s="211"/>
      <c r="F50" s="163">
        <v>25830</v>
      </c>
      <c r="G50" s="163">
        <v>9856.137390000007</v>
      </c>
      <c r="H50" s="205"/>
      <c r="I50" s="205"/>
      <c r="J50" s="126">
        <f>SUM(F50:G50)</f>
        <v>35686.13739</v>
      </c>
      <c r="K50" s="163">
        <v>40119.86620910834</v>
      </c>
      <c r="L50" s="163">
        <v>36802.26972757548</v>
      </c>
      <c r="M50" s="163">
        <v>56669</v>
      </c>
    </row>
    <row r="51" spans="1:13" ht="12.75" customHeight="1">
      <c r="A51" s="202"/>
      <c r="B51" s="204"/>
      <c r="C51" s="203"/>
      <c r="D51" s="203"/>
      <c r="E51" s="211"/>
      <c r="F51" s="244">
        <f>SUM(F38:F50)</f>
        <v>460550</v>
      </c>
      <c r="G51" s="244">
        <f>SUM(G38:G50)</f>
        <v>229810.34838442312</v>
      </c>
      <c r="H51" s="215">
        <v>0</v>
      </c>
      <c r="I51" s="215">
        <v>0</v>
      </c>
      <c r="J51" s="223"/>
      <c r="K51" s="201"/>
      <c r="L51" s="201"/>
      <c r="M51" s="201"/>
    </row>
    <row r="52" spans="1:13" ht="12.75" customHeight="1">
      <c r="A52" s="202"/>
      <c r="B52" s="203"/>
      <c r="C52" s="204"/>
      <c r="D52" s="204"/>
      <c r="E52" s="204"/>
      <c r="F52" s="206"/>
      <c r="G52" s="195"/>
      <c r="H52" s="205"/>
      <c r="I52" s="205"/>
      <c r="J52" s="219">
        <f>SUM(J36:J51)</f>
        <v>690360.3483844232</v>
      </c>
      <c r="K52" s="220">
        <v>614293.2135238885</v>
      </c>
      <c r="L52" s="220">
        <v>684785.9461287693</v>
      </c>
      <c r="M52" s="220">
        <f>SUM(M36:M50)</f>
        <v>920234</v>
      </c>
    </row>
    <row r="53" spans="1:13" ht="12.75" customHeight="1">
      <c r="A53" s="202"/>
      <c r="B53" s="204"/>
      <c r="C53" s="211"/>
      <c r="D53" s="211"/>
      <c r="E53" s="204"/>
      <c r="F53" s="206"/>
      <c r="G53" s="207"/>
      <c r="H53" s="218">
        <v>9663</v>
      </c>
      <c r="I53" s="218">
        <v>9663</v>
      </c>
      <c r="J53" s="223"/>
      <c r="K53" s="201"/>
      <c r="L53" s="201"/>
      <c r="M53" s="201"/>
    </row>
    <row r="54" spans="1:13" ht="11.25">
      <c r="A54" s="194" t="s">
        <v>130</v>
      </c>
      <c r="B54" s="195" t="s">
        <v>88</v>
      </c>
      <c r="C54" s="196"/>
      <c r="D54" s="196"/>
      <c r="E54" s="204"/>
      <c r="F54" s="206"/>
      <c r="G54" s="207"/>
      <c r="H54" s="205"/>
      <c r="I54" s="205"/>
      <c r="J54" s="245">
        <v>6753</v>
      </c>
      <c r="K54" s="245">
        <v>6055.030251180103</v>
      </c>
      <c r="L54" s="245">
        <v>8220.703989036503</v>
      </c>
      <c r="M54" s="245">
        <f>5031-4</f>
        <v>5027</v>
      </c>
    </row>
    <row r="55" spans="1:13" ht="12">
      <c r="A55" s="202"/>
      <c r="B55" s="204"/>
      <c r="C55" s="204"/>
      <c r="D55" s="204"/>
      <c r="E55" s="204"/>
      <c r="F55" s="206"/>
      <c r="G55" s="207"/>
      <c r="H55" s="215">
        <v>119004</v>
      </c>
      <c r="I55" s="215">
        <v>119004</v>
      </c>
      <c r="J55" s="223"/>
      <c r="K55" s="201"/>
      <c r="L55" s="201"/>
      <c r="M55" s="201"/>
    </row>
    <row r="56" spans="1:13" ht="12">
      <c r="A56" s="209"/>
      <c r="B56" s="195" t="s">
        <v>131</v>
      </c>
      <c r="C56" s="246"/>
      <c r="D56" s="196"/>
      <c r="E56" s="196"/>
      <c r="F56" s="197"/>
      <c r="G56" s="198"/>
      <c r="H56" s="205"/>
      <c r="I56" s="205"/>
      <c r="J56" s="219">
        <f>+J29+J31+J52+J54</f>
        <v>808514.2865244232</v>
      </c>
      <c r="K56" s="220">
        <v>738934.4984562362</v>
      </c>
      <c r="L56" s="220">
        <v>816451.748906117</v>
      </c>
      <c r="M56" s="220">
        <f>+M54+M52+M31+M29</f>
        <v>1019702</v>
      </c>
    </row>
    <row r="57" spans="1:13" ht="12">
      <c r="A57" s="202"/>
      <c r="B57" s="204"/>
      <c r="C57" s="204"/>
      <c r="D57" s="204"/>
      <c r="E57" s="204"/>
      <c r="F57" s="206"/>
      <c r="G57" s="207"/>
      <c r="H57" s="215">
        <v>119004</v>
      </c>
      <c r="I57" s="215">
        <v>119004</v>
      </c>
      <c r="J57" s="223"/>
      <c r="K57" s="201"/>
      <c r="L57" s="201"/>
      <c r="M57" s="201"/>
    </row>
    <row r="58" spans="1:13" ht="12">
      <c r="A58" s="247"/>
      <c r="B58" s="226" t="s">
        <v>132</v>
      </c>
      <c r="C58" s="248"/>
      <c r="D58" s="248"/>
      <c r="E58" s="248"/>
      <c r="F58" s="249"/>
      <c r="G58" s="249"/>
      <c r="H58" s="250"/>
      <c r="I58" s="250"/>
      <c r="J58" s="219">
        <f>+J56+J23</f>
        <v>1004094.1142050147</v>
      </c>
      <c r="K58" s="220">
        <v>918890.1567631648</v>
      </c>
      <c r="L58" s="220">
        <v>990215.7332453302</v>
      </c>
      <c r="M58" s="220">
        <f>+M56+M23</f>
        <v>1088867.3939999999</v>
      </c>
    </row>
    <row r="59" spans="1:13" ht="15.75" customHeight="1">
      <c r="A59" s="251"/>
      <c r="B59" s="237"/>
      <c r="C59" s="237"/>
      <c r="D59" s="237"/>
      <c r="E59" s="237"/>
      <c r="F59" s="206"/>
      <c r="G59" s="206"/>
      <c r="H59" s="252">
        <v>1998</v>
      </c>
      <c r="I59" s="252">
        <v>1998</v>
      </c>
      <c r="J59" s="253"/>
      <c r="K59" s="254"/>
      <c r="L59" s="255"/>
      <c r="M59" s="254"/>
    </row>
    <row r="60" spans="1:13" ht="25.5">
      <c r="A60" s="256"/>
      <c r="B60" s="257" t="s">
        <v>133</v>
      </c>
      <c r="C60" s="258"/>
      <c r="D60" s="258"/>
      <c r="E60" s="258"/>
      <c r="F60" s="259"/>
      <c r="G60" s="259"/>
      <c r="H60" s="205"/>
      <c r="I60" s="205"/>
      <c r="J60" s="235" t="s">
        <v>239</v>
      </c>
      <c r="K60" s="114" t="s">
        <v>257</v>
      </c>
      <c r="L60" s="236" t="s">
        <v>244</v>
      </c>
      <c r="M60" s="187" t="s">
        <v>254</v>
      </c>
    </row>
    <row r="61" spans="1:13" ht="12.75">
      <c r="A61" s="202"/>
      <c r="B61" s="237"/>
      <c r="C61" s="237"/>
      <c r="D61" s="237"/>
      <c r="E61" s="237"/>
      <c r="F61" s="260"/>
      <c r="G61" s="260"/>
      <c r="H61" s="205"/>
      <c r="I61" s="205"/>
      <c r="J61" s="261"/>
      <c r="K61" s="262"/>
      <c r="L61" s="262"/>
      <c r="M61" s="262"/>
    </row>
    <row r="62" spans="1:13" ht="12.75">
      <c r="A62" s="209"/>
      <c r="B62" s="237" t="s">
        <v>134</v>
      </c>
      <c r="C62" s="237"/>
      <c r="D62" s="237"/>
      <c r="E62" s="237"/>
      <c r="F62" s="260"/>
      <c r="G62" s="260"/>
      <c r="H62" s="205"/>
      <c r="I62" s="205"/>
      <c r="J62" s="261"/>
      <c r="K62" s="262"/>
      <c r="L62" s="262"/>
      <c r="M62" s="262"/>
    </row>
    <row r="63" spans="1:13" ht="12.75">
      <c r="A63" s="202"/>
      <c r="B63" s="237"/>
      <c r="C63" s="263" t="s">
        <v>245</v>
      </c>
      <c r="D63" s="237"/>
      <c r="E63" s="237"/>
      <c r="F63" s="260"/>
      <c r="G63" s="260"/>
      <c r="H63" s="205"/>
      <c r="I63" s="205"/>
      <c r="J63" s="261"/>
      <c r="K63" s="262"/>
      <c r="L63" s="262"/>
      <c r="M63" s="262"/>
    </row>
    <row r="64" spans="1:13" ht="11.25">
      <c r="A64" s="202"/>
      <c r="B64" s="237"/>
      <c r="C64" s="263" t="s">
        <v>246</v>
      </c>
      <c r="D64" s="237"/>
      <c r="E64" s="237"/>
      <c r="F64" s="260"/>
      <c r="G64" s="260"/>
      <c r="H64" s="205"/>
      <c r="I64" s="205"/>
      <c r="J64" s="201">
        <v>22365</v>
      </c>
      <c r="K64" s="201">
        <v>25032</v>
      </c>
      <c r="L64" s="201">
        <v>25032</v>
      </c>
      <c r="M64" s="201">
        <v>19605</v>
      </c>
    </row>
    <row r="65" spans="1:13" ht="11.25">
      <c r="A65" s="202"/>
      <c r="B65" s="237"/>
      <c r="C65" s="263" t="s">
        <v>247</v>
      </c>
      <c r="D65" s="237"/>
      <c r="E65" s="237"/>
      <c r="F65" s="260"/>
      <c r="G65" s="260"/>
      <c r="H65" s="205"/>
      <c r="I65" s="205"/>
      <c r="J65" s="264">
        <v>19740</v>
      </c>
      <c r="K65" s="264">
        <v>24923</v>
      </c>
      <c r="L65" s="264">
        <v>24923</v>
      </c>
      <c r="M65" s="264">
        <v>40215</v>
      </c>
    </row>
    <row r="66" spans="1:13" ht="11.25">
      <c r="A66" s="202"/>
      <c r="B66" s="237"/>
      <c r="C66" s="263"/>
      <c r="D66" s="237"/>
      <c r="E66" s="237"/>
      <c r="F66" s="260"/>
      <c r="G66" s="260"/>
      <c r="H66" s="265">
        <v>0</v>
      </c>
      <c r="I66" s="265">
        <v>0</v>
      </c>
      <c r="J66" s="264"/>
      <c r="K66" s="264"/>
      <c r="L66" s="264"/>
      <c r="M66" s="264"/>
    </row>
    <row r="67" spans="1:13" ht="11.25">
      <c r="A67" s="202"/>
      <c r="B67" s="237"/>
      <c r="C67" s="263"/>
      <c r="D67" s="237"/>
      <c r="E67" s="237"/>
      <c r="F67" s="260"/>
      <c r="G67" s="266" t="s">
        <v>135</v>
      </c>
      <c r="H67" s="215">
        <v>61690</v>
      </c>
      <c r="I67" s="215">
        <v>61690</v>
      </c>
      <c r="J67" s="267">
        <v>42105</v>
      </c>
      <c r="K67" s="267">
        <v>49955</v>
      </c>
      <c r="L67" s="267">
        <v>49955</v>
      </c>
      <c r="M67" s="267">
        <f>SUM(M64:M65)</f>
        <v>59820</v>
      </c>
    </row>
    <row r="68" spans="1:13" ht="11.25">
      <c r="A68" s="202"/>
      <c r="B68" s="237"/>
      <c r="C68" s="263"/>
      <c r="D68" s="237"/>
      <c r="E68" s="237"/>
      <c r="F68" s="260"/>
      <c r="G68" s="260"/>
      <c r="H68" s="265">
        <v>0</v>
      </c>
      <c r="I68" s="265">
        <v>0</v>
      </c>
      <c r="J68" s="264"/>
      <c r="K68" s="264"/>
      <c r="L68" s="264"/>
      <c r="M68" s="264"/>
    </row>
    <row r="69" spans="1:13" ht="11.25">
      <c r="A69" s="202"/>
      <c r="B69" s="237" t="s">
        <v>136</v>
      </c>
      <c r="C69" s="263"/>
      <c r="D69" s="237"/>
      <c r="E69" s="237"/>
      <c r="F69" s="260"/>
      <c r="G69" s="172"/>
      <c r="H69" s="172"/>
      <c r="I69" s="172"/>
      <c r="J69" s="264">
        <v>87743</v>
      </c>
      <c r="K69" s="264">
        <v>75129</v>
      </c>
      <c r="L69" s="264">
        <v>75129</v>
      </c>
      <c r="M69" s="264">
        <v>41616</v>
      </c>
    </row>
    <row r="70" spans="1:13" ht="12">
      <c r="A70" s="202"/>
      <c r="B70" s="237"/>
      <c r="C70" s="263"/>
      <c r="D70" s="237"/>
      <c r="E70" s="237"/>
      <c r="F70" s="260"/>
      <c r="G70" s="172"/>
      <c r="H70" s="172"/>
      <c r="I70" s="172"/>
      <c r="J70" s="268"/>
      <c r="K70" s="264"/>
      <c r="L70" s="264"/>
      <c r="M70" s="264"/>
    </row>
    <row r="71" spans="1:13" ht="11.25">
      <c r="A71" s="269" t="s">
        <v>137</v>
      </c>
      <c r="B71" s="227"/>
      <c r="C71" s="227"/>
      <c r="D71" s="227"/>
      <c r="E71" s="227"/>
      <c r="F71" s="270"/>
      <c r="G71" s="271"/>
      <c r="H71" s="272"/>
      <c r="I71" s="272"/>
      <c r="J71" s="273">
        <v>129848</v>
      </c>
      <c r="K71" s="273">
        <v>125084</v>
      </c>
      <c r="L71" s="273">
        <v>125084</v>
      </c>
      <c r="M71" s="273">
        <f>+M69+M67</f>
        <v>101436</v>
      </c>
    </row>
    <row r="72" spans="1:13" s="84" customFormat="1" ht="11.25">
      <c r="A72" s="91"/>
      <c r="B72" s="91"/>
      <c r="C72" s="91"/>
      <c r="D72" s="91"/>
      <c r="E72" s="91"/>
      <c r="F72" s="93"/>
      <c r="G72" s="93"/>
      <c r="H72" s="98"/>
      <c r="I72" s="98"/>
      <c r="J72" s="83"/>
      <c r="K72" s="92"/>
      <c r="L72" s="92"/>
      <c r="M72" s="92"/>
    </row>
    <row r="73" spans="1:13" s="84" customFormat="1" ht="12">
      <c r="A73" s="91"/>
      <c r="B73" s="91"/>
      <c r="C73" s="91"/>
      <c r="D73" s="91"/>
      <c r="E73" s="91"/>
      <c r="F73" s="93"/>
      <c r="G73" s="93"/>
      <c r="H73" s="98"/>
      <c r="I73" s="98"/>
      <c r="J73" s="32"/>
      <c r="K73" s="92"/>
      <c r="L73" s="92"/>
      <c r="M73" s="92"/>
    </row>
    <row r="74" spans="1:13" s="84" customFormat="1" ht="12">
      <c r="A74" s="91"/>
      <c r="B74" s="91"/>
      <c r="C74" s="91"/>
      <c r="D74" s="91"/>
      <c r="E74" s="91"/>
      <c r="F74" s="93"/>
      <c r="G74" s="93"/>
      <c r="H74" s="98"/>
      <c r="I74" s="98"/>
      <c r="J74" s="33"/>
      <c r="K74" s="92"/>
      <c r="L74" s="92"/>
      <c r="M74" s="92"/>
    </row>
    <row r="75" spans="1:13" s="84" customFormat="1" ht="12">
      <c r="A75" s="91"/>
      <c r="B75" s="91"/>
      <c r="C75" s="91"/>
      <c r="D75" s="91"/>
      <c r="E75" s="91"/>
      <c r="F75" s="93"/>
      <c r="G75" s="93"/>
      <c r="H75" s="98"/>
      <c r="I75" s="98"/>
      <c r="J75" s="33"/>
      <c r="K75" s="92"/>
      <c r="L75" s="92"/>
      <c r="M75" s="92"/>
    </row>
    <row r="76" spans="1:13" s="84" customFormat="1" ht="11.25">
      <c r="A76" s="91"/>
      <c r="B76" s="91"/>
      <c r="C76" s="91"/>
      <c r="D76" s="91"/>
      <c r="E76" s="91"/>
      <c r="F76" s="93"/>
      <c r="G76" s="93"/>
      <c r="H76" s="98"/>
      <c r="I76" s="98"/>
      <c r="J76" s="34"/>
      <c r="K76" s="92"/>
      <c r="L76" s="92"/>
      <c r="M76" s="92"/>
    </row>
    <row r="77" spans="1:13" s="84" customFormat="1" ht="12.75">
      <c r="A77" s="91"/>
      <c r="B77" s="91"/>
      <c r="C77" s="91"/>
      <c r="D77" s="91"/>
      <c r="E77" s="91"/>
      <c r="F77" s="93"/>
      <c r="G77" s="93"/>
      <c r="H77" s="98"/>
      <c r="I77" s="98"/>
      <c r="J77" s="35"/>
      <c r="K77" s="92"/>
      <c r="L77" s="92"/>
      <c r="M77" s="92"/>
    </row>
    <row r="78" spans="1:13" s="84" customFormat="1" ht="11.25">
      <c r="A78" s="91"/>
      <c r="B78" s="91"/>
      <c r="C78" s="91"/>
      <c r="D78" s="91"/>
      <c r="E78" s="91"/>
      <c r="F78" s="93"/>
      <c r="G78" s="93"/>
      <c r="H78" s="98"/>
      <c r="I78" s="98"/>
      <c r="J78" s="36"/>
      <c r="K78" s="92"/>
      <c r="L78" s="92"/>
      <c r="M78" s="92"/>
    </row>
    <row r="79" spans="1:13" s="84" customFormat="1" ht="11.25">
      <c r="A79" s="91"/>
      <c r="B79" s="91"/>
      <c r="C79" s="91"/>
      <c r="D79" s="91"/>
      <c r="E79" s="91"/>
      <c r="F79" s="93"/>
      <c r="G79" s="93"/>
      <c r="H79" s="98"/>
      <c r="I79" s="98"/>
      <c r="J79" s="36"/>
      <c r="K79" s="92"/>
      <c r="L79" s="92"/>
      <c r="M79" s="92"/>
    </row>
    <row r="80" spans="1:13" s="84" customFormat="1" ht="11.25">
      <c r="A80" s="91"/>
      <c r="B80" s="91"/>
      <c r="C80" s="91"/>
      <c r="D80" s="91"/>
      <c r="E80" s="91"/>
      <c r="F80" s="93"/>
      <c r="G80" s="93"/>
      <c r="H80" s="98"/>
      <c r="I80" s="98"/>
      <c r="J80" s="36"/>
      <c r="K80" s="92"/>
      <c r="L80" s="92"/>
      <c r="M80" s="92"/>
    </row>
    <row r="81" spans="1:13" s="84" customFormat="1" ht="12.75">
      <c r="A81" s="91"/>
      <c r="B81" s="91"/>
      <c r="C81" s="91"/>
      <c r="D81" s="91"/>
      <c r="E81" s="91"/>
      <c r="F81" s="93"/>
      <c r="G81" s="93"/>
      <c r="H81" s="98"/>
      <c r="I81" s="98"/>
      <c r="J81" s="37"/>
      <c r="K81" s="92"/>
      <c r="L81" s="92"/>
      <c r="M81" s="92"/>
    </row>
    <row r="82" spans="1:13" s="84" customFormat="1" ht="12.75">
      <c r="A82" s="91"/>
      <c r="B82" s="91"/>
      <c r="C82" s="91"/>
      <c r="D82" s="91"/>
      <c r="E82" s="91"/>
      <c r="F82" s="93"/>
      <c r="G82" s="93"/>
      <c r="H82" s="98"/>
      <c r="I82" s="98"/>
      <c r="J82" s="37"/>
      <c r="K82" s="92"/>
      <c r="L82" s="92"/>
      <c r="M82" s="92"/>
    </row>
    <row r="83" spans="1:13" s="84" customFormat="1" ht="12.75">
      <c r="A83" s="91"/>
      <c r="B83" s="91"/>
      <c r="C83" s="91"/>
      <c r="D83" s="91"/>
      <c r="E83" s="91"/>
      <c r="F83" s="93"/>
      <c r="G83" s="93"/>
      <c r="H83" s="98"/>
      <c r="I83" s="98"/>
      <c r="J83" s="37"/>
      <c r="K83" s="92"/>
      <c r="L83" s="92"/>
      <c r="M83" s="92"/>
    </row>
    <row r="84" spans="1:13" s="84" customFormat="1" ht="12.75">
      <c r="A84" s="91"/>
      <c r="B84" s="91"/>
      <c r="C84" s="91"/>
      <c r="D84" s="91"/>
      <c r="E84" s="91"/>
      <c r="F84" s="93"/>
      <c r="G84" s="93"/>
      <c r="H84" s="98"/>
      <c r="I84" s="98"/>
      <c r="J84" s="37"/>
      <c r="K84" s="92"/>
      <c r="L84" s="92"/>
      <c r="M84" s="92"/>
    </row>
    <row r="85" spans="1:13" s="84" customFormat="1" ht="12.75">
      <c r="A85" s="91"/>
      <c r="B85" s="91"/>
      <c r="C85" s="91"/>
      <c r="D85" s="91"/>
      <c r="E85" s="91"/>
      <c r="F85" s="93"/>
      <c r="G85" s="93"/>
      <c r="H85" s="98"/>
      <c r="I85" s="98"/>
      <c r="J85" s="37"/>
      <c r="K85" s="92"/>
      <c r="L85" s="92"/>
      <c r="M85" s="92"/>
    </row>
    <row r="86" spans="1:13" s="84" customFormat="1" ht="12.75">
      <c r="A86" s="91"/>
      <c r="B86" s="91"/>
      <c r="C86" s="91"/>
      <c r="D86" s="91"/>
      <c r="E86" s="91"/>
      <c r="F86" s="93"/>
      <c r="G86" s="93"/>
      <c r="H86" s="98"/>
      <c r="I86" s="98"/>
      <c r="J86" s="37"/>
      <c r="K86" s="92"/>
      <c r="L86" s="92"/>
      <c r="M86" s="92"/>
    </row>
    <row r="87" spans="1:13" s="84" customFormat="1" ht="12.75">
      <c r="A87" s="91"/>
      <c r="B87" s="91"/>
      <c r="C87" s="91"/>
      <c r="D87" s="91"/>
      <c r="E87" s="91"/>
      <c r="F87" s="93"/>
      <c r="G87" s="93"/>
      <c r="H87" s="98"/>
      <c r="I87" s="98"/>
      <c r="J87" s="37"/>
      <c r="K87" s="92"/>
      <c r="L87" s="92"/>
      <c r="M87" s="92"/>
    </row>
    <row r="88" spans="1:13" s="84" customFormat="1" ht="12.75">
      <c r="A88" s="91"/>
      <c r="B88" s="91"/>
      <c r="C88" s="91"/>
      <c r="D88" s="91"/>
      <c r="E88" s="91"/>
      <c r="F88" s="93"/>
      <c r="G88" s="93"/>
      <c r="H88" s="98"/>
      <c r="I88" s="98"/>
      <c r="J88" s="37"/>
      <c r="K88" s="92"/>
      <c r="L88" s="92"/>
      <c r="M88" s="92"/>
    </row>
    <row r="89" spans="1:13" s="84" customFormat="1" ht="12.75">
      <c r="A89" s="91"/>
      <c r="B89" s="91"/>
      <c r="C89" s="91"/>
      <c r="D89" s="91"/>
      <c r="E89" s="91"/>
      <c r="F89" s="93"/>
      <c r="G89" s="93"/>
      <c r="H89" s="98"/>
      <c r="I89" s="98"/>
      <c r="J89" s="37"/>
      <c r="K89" s="92"/>
      <c r="L89" s="92"/>
      <c r="M89" s="92"/>
    </row>
    <row r="90" spans="1:13" s="84" customFormat="1" ht="12.75">
      <c r="A90" s="91"/>
      <c r="B90" s="91"/>
      <c r="C90" s="91"/>
      <c r="D90" s="91"/>
      <c r="E90" s="91"/>
      <c r="F90" s="93"/>
      <c r="G90" s="93"/>
      <c r="H90" s="98"/>
      <c r="I90" s="98"/>
      <c r="J90" s="37"/>
      <c r="K90" s="92"/>
      <c r="L90" s="92"/>
      <c r="M90" s="92"/>
    </row>
    <row r="91" spans="1:13" s="84" customFormat="1" ht="12.75">
      <c r="A91" s="91"/>
      <c r="B91" s="91"/>
      <c r="C91" s="91"/>
      <c r="D91" s="91"/>
      <c r="E91" s="91"/>
      <c r="F91" s="93"/>
      <c r="G91" s="93"/>
      <c r="H91" s="98"/>
      <c r="I91" s="98"/>
      <c r="J91" s="37"/>
      <c r="K91" s="92"/>
      <c r="L91" s="92"/>
      <c r="M91" s="92"/>
    </row>
    <row r="92" spans="1:13" s="84" customFormat="1" ht="12.75">
      <c r="A92" s="91"/>
      <c r="B92" s="91"/>
      <c r="C92" s="91"/>
      <c r="D92" s="91"/>
      <c r="E92" s="91"/>
      <c r="F92" s="93"/>
      <c r="G92" s="93"/>
      <c r="H92" s="98"/>
      <c r="I92" s="98"/>
      <c r="J92" s="37"/>
      <c r="K92" s="92"/>
      <c r="L92" s="92"/>
      <c r="M92" s="92"/>
    </row>
    <row r="93" spans="1:13" s="84" customFormat="1" ht="12.75">
      <c r="A93" s="91"/>
      <c r="B93" s="91"/>
      <c r="C93" s="91"/>
      <c r="D93" s="91"/>
      <c r="E93" s="91"/>
      <c r="F93" s="93"/>
      <c r="G93" s="93"/>
      <c r="H93" s="98"/>
      <c r="I93" s="98"/>
      <c r="J93" s="37"/>
      <c r="K93" s="92"/>
      <c r="L93" s="92"/>
      <c r="M93" s="92"/>
    </row>
    <row r="94" spans="1:13" s="84" customFormat="1" ht="12.75">
      <c r="A94" s="91"/>
      <c r="B94" s="91"/>
      <c r="C94" s="91"/>
      <c r="D94" s="91"/>
      <c r="E94" s="91"/>
      <c r="F94" s="93"/>
      <c r="G94" s="93"/>
      <c r="H94" s="98"/>
      <c r="I94" s="98"/>
      <c r="J94" s="37"/>
      <c r="K94" s="92"/>
      <c r="L94" s="92"/>
      <c r="M94" s="92"/>
    </row>
    <row r="95" spans="1:13" s="84" customFormat="1" ht="12.75">
      <c r="A95" s="91"/>
      <c r="B95" s="91"/>
      <c r="C95" s="91"/>
      <c r="D95" s="91"/>
      <c r="E95" s="91"/>
      <c r="F95" s="93"/>
      <c r="G95" s="93"/>
      <c r="H95" s="98"/>
      <c r="I95" s="98"/>
      <c r="J95" s="37"/>
      <c r="K95" s="92"/>
      <c r="L95" s="92"/>
      <c r="M95" s="92"/>
    </row>
    <row r="96" spans="1:13" s="84" customFormat="1" ht="12.75">
      <c r="A96" s="91"/>
      <c r="B96" s="91"/>
      <c r="C96" s="91"/>
      <c r="D96" s="91"/>
      <c r="E96" s="91"/>
      <c r="F96" s="93"/>
      <c r="G96" s="93"/>
      <c r="H96" s="98"/>
      <c r="I96" s="98"/>
      <c r="J96" s="37"/>
      <c r="K96" s="92"/>
      <c r="L96" s="92"/>
      <c r="M96" s="92"/>
    </row>
    <row r="97" spans="1:13" s="84" customFormat="1" ht="12.75">
      <c r="A97" s="91"/>
      <c r="B97" s="91"/>
      <c r="C97" s="91"/>
      <c r="D97" s="91"/>
      <c r="E97" s="91"/>
      <c r="F97" s="93"/>
      <c r="G97" s="93"/>
      <c r="H97" s="98"/>
      <c r="I97" s="98"/>
      <c r="J97" s="37"/>
      <c r="K97" s="92"/>
      <c r="L97" s="92"/>
      <c r="M97" s="92"/>
    </row>
    <row r="98" spans="1:13" s="84" customFormat="1" ht="12.75">
      <c r="A98" s="91"/>
      <c r="B98" s="91"/>
      <c r="C98" s="91"/>
      <c r="D98" s="91"/>
      <c r="E98" s="91"/>
      <c r="F98" s="93"/>
      <c r="G98" s="93"/>
      <c r="H98" s="98"/>
      <c r="I98" s="98"/>
      <c r="J98" s="37"/>
      <c r="K98" s="92"/>
      <c r="L98" s="92"/>
      <c r="M98" s="92"/>
    </row>
    <row r="99" spans="1:13" s="84" customFormat="1" ht="12.75">
      <c r="A99" s="91"/>
      <c r="B99" s="91"/>
      <c r="C99" s="91"/>
      <c r="D99" s="91"/>
      <c r="E99" s="91"/>
      <c r="F99" s="93"/>
      <c r="G99" s="93"/>
      <c r="H99" s="98"/>
      <c r="I99" s="98"/>
      <c r="J99" s="37"/>
      <c r="K99" s="92"/>
      <c r="L99" s="92"/>
      <c r="M99" s="92"/>
    </row>
    <row r="100" spans="1:13" s="84" customFormat="1" ht="12.75">
      <c r="A100" s="91"/>
      <c r="B100" s="91"/>
      <c r="C100" s="91"/>
      <c r="D100" s="91"/>
      <c r="E100" s="91"/>
      <c r="F100" s="93"/>
      <c r="G100" s="93"/>
      <c r="H100" s="98"/>
      <c r="I100" s="98"/>
      <c r="J100" s="37"/>
      <c r="K100" s="92"/>
      <c r="L100" s="92"/>
      <c r="M100" s="92"/>
    </row>
    <row r="101" spans="1:13" s="84" customFormat="1" ht="12.75">
      <c r="A101" s="91"/>
      <c r="B101" s="91"/>
      <c r="C101" s="91"/>
      <c r="D101" s="91"/>
      <c r="E101" s="91"/>
      <c r="F101" s="93"/>
      <c r="G101" s="93"/>
      <c r="H101" s="98"/>
      <c r="I101" s="98"/>
      <c r="J101" s="37"/>
      <c r="K101" s="92"/>
      <c r="L101" s="92"/>
      <c r="M101" s="92"/>
    </row>
    <row r="102" spans="1:13" s="84" customFormat="1" ht="12.75">
      <c r="A102" s="91"/>
      <c r="B102" s="91"/>
      <c r="C102" s="91"/>
      <c r="D102" s="91"/>
      <c r="E102" s="91"/>
      <c r="F102" s="93"/>
      <c r="G102" s="93"/>
      <c r="H102" s="98"/>
      <c r="I102" s="98"/>
      <c r="J102" s="37"/>
      <c r="K102" s="92"/>
      <c r="L102" s="92"/>
      <c r="M102" s="92"/>
    </row>
    <row r="103" spans="1:13" s="84" customFormat="1" ht="12.75">
      <c r="A103" s="91"/>
      <c r="B103" s="91"/>
      <c r="C103" s="91"/>
      <c r="D103" s="91"/>
      <c r="E103" s="91"/>
      <c r="F103" s="93"/>
      <c r="G103" s="93"/>
      <c r="H103" s="98"/>
      <c r="I103" s="98"/>
      <c r="J103" s="37"/>
      <c r="K103" s="92"/>
      <c r="L103" s="92"/>
      <c r="M103" s="92"/>
    </row>
    <row r="104" spans="1:13" s="84" customFormat="1" ht="12.75">
      <c r="A104" s="91"/>
      <c r="B104" s="91"/>
      <c r="C104" s="91"/>
      <c r="D104" s="91"/>
      <c r="E104" s="91"/>
      <c r="F104" s="93"/>
      <c r="G104" s="93"/>
      <c r="H104" s="98"/>
      <c r="I104" s="98"/>
      <c r="J104" s="37"/>
      <c r="K104" s="92"/>
      <c r="L104" s="92"/>
      <c r="M104" s="92"/>
    </row>
    <row r="105" spans="1:13" s="84" customFormat="1" ht="12.75">
      <c r="A105" s="91"/>
      <c r="B105" s="91"/>
      <c r="C105" s="91"/>
      <c r="D105" s="91"/>
      <c r="E105" s="91"/>
      <c r="F105" s="93"/>
      <c r="G105" s="93"/>
      <c r="H105" s="98"/>
      <c r="I105" s="98"/>
      <c r="J105" s="37"/>
      <c r="K105" s="92"/>
      <c r="L105" s="92"/>
      <c r="M105" s="92"/>
    </row>
    <row r="106" spans="1:13" s="84" customFormat="1" ht="12.75">
      <c r="A106" s="91"/>
      <c r="B106" s="91"/>
      <c r="C106" s="91"/>
      <c r="D106" s="91"/>
      <c r="E106" s="91"/>
      <c r="F106" s="93"/>
      <c r="G106" s="93"/>
      <c r="H106" s="98"/>
      <c r="I106" s="98"/>
      <c r="J106" s="37"/>
      <c r="K106" s="92"/>
      <c r="L106" s="92"/>
      <c r="M106" s="92"/>
    </row>
    <row r="107" spans="1:13" s="84" customFormat="1" ht="12.75">
      <c r="A107" s="91"/>
      <c r="B107" s="91"/>
      <c r="C107" s="91"/>
      <c r="D107" s="91"/>
      <c r="E107" s="91"/>
      <c r="F107" s="93"/>
      <c r="G107" s="93"/>
      <c r="H107" s="98"/>
      <c r="I107" s="98"/>
      <c r="J107" s="37"/>
      <c r="K107" s="92"/>
      <c r="L107" s="92"/>
      <c r="M107" s="92"/>
    </row>
    <row r="108" spans="1:13" s="84" customFormat="1" ht="12.75">
      <c r="A108" s="91"/>
      <c r="B108" s="91"/>
      <c r="C108" s="91"/>
      <c r="D108" s="91"/>
      <c r="E108" s="91"/>
      <c r="F108" s="93"/>
      <c r="G108" s="93"/>
      <c r="H108" s="98"/>
      <c r="I108" s="98"/>
      <c r="J108" s="37"/>
      <c r="K108" s="92"/>
      <c r="L108" s="92"/>
      <c r="M108" s="92"/>
    </row>
    <row r="109" spans="1:13" s="84" customFormat="1" ht="12.75">
      <c r="A109" s="91"/>
      <c r="B109" s="91"/>
      <c r="C109" s="91"/>
      <c r="D109" s="91"/>
      <c r="E109" s="91"/>
      <c r="F109" s="93"/>
      <c r="G109" s="93"/>
      <c r="H109" s="98"/>
      <c r="I109" s="98"/>
      <c r="J109" s="37"/>
      <c r="K109" s="92"/>
      <c r="L109" s="92"/>
      <c r="M109" s="92"/>
    </row>
    <row r="110" spans="1:13" s="84" customFormat="1" ht="12.75">
      <c r="A110" s="91"/>
      <c r="B110" s="91"/>
      <c r="C110" s="91"/>
      <c r="D110" s="91"/>
      <c r="E110" s="91"/>
      <c r="F110" s="93"/>
      <c r="G110" s="93"/>
      <c r="H110" s="98"/>
      <c r="I110" s="98"/>
      <c r="J110" s="37"/>
      <c r="K110" s="92"/>
      <c r="L110" s="92"/>
      <c r="M110" s="92"/>
    </row>
    <row r="111" spans="1:13" s="84" customFormat="1" ht="12.75">
      <c r="A111" s="91"/>
      <c r="B111" s="91"/>
      <c r="C111" s="91"/>
      <c r="D111" s="91"/>
      <c r="E111" s="91"/>
      <c r="F111" s="93"/>
      <c r="G111" s="93"/>
      <c r="H111" s="99"/>
      <c r="I111" s="99"/>
      <c r="J111" s="37"/>
      <c r="K111" s="92"/>
      <c r="L111" s="92"/>
      <c r="M111" s="92"/>
    </row>
    <row r="112" spans="6:13" s="84" customFormat="1" ht="12.75">
      <c r="F112" s="100"/>
      <c r="G112" s="100"/>
      <c r="H112" s="99"/>
      <c r="I112" s="99"/>
      <c r="J112" s="37"/>
      <c r="K112" s="101"/>
      <c r="L112" s="101"/>
      <c r="M112" s="101"/>
    </row>
    <row r="113" spans="6:13" s="84" customFormat="1" ht="12.75">
      <c r="F113" s="100"/>
      <c r="G113" s="100"/>
      <c r="H113" s="99"/>
      <c r="I113" s="99"/>
      <c r="J113" s="37"/>
      <c r="K113" s="101"/>
      <c r="L113" s="101"/>
      <c r="M113" s="101"/>
    </row>
    <row r="114" spans="6:13" s="84" customFormat="1" ht="12.75">
      <c r="F114" s="100"/>
      <c r="G114" s="100"/>
      <c r="H114" s="99"/>
      <c r="I114" s="99"/>
      <c r="J114" s="37"/>
      <c r="K114" s="101"/>
      <c r="L114" s="101"/>
      <c r="M114" s="101"/>
    </row>
    <row r="115" spans="6:13" s="84" customFormat="1" ht="12.75">
      <c r="F115" s="100"/>
      <c r="G115" s="100"/>
      <c r="H115" s="99"/>
      <c r="I115" s="99"/>
      <c r="J115" s="37"/>
      <c r="K115" s="101"/>
      <c r="L115" s="101"/>
      <c r="M115" s="101"/>
    </row>
    <row r="116" spans="6:13" s="84" customFormat="1" ht="12.75">
      <c r="F116" s="100"/>
      <c r="G116" s="100"/>
      <c r="H116" s="99"/>
      <c r="I116" s="99"/>
      <c r="J116" s="37"/>
      <c r="K116" s="101"/>
      <c r="L116" s="101"/>
      <c r="M116" s="101"/>
    </row>
    <row r="117" spans="6:13" s="84" customFormat="1" ht="12.75">
      <c r="F117" s="100"/>
      <c r="G117" s="100"/>
      <c r="H117" s="99"/>
      <c r="I117" s="99"/>
      <c r="J117" s="37"/>
      <c r="K117" s="101"/>
      <c r="L117" s="101"/>
      <c r="M117" s="101"/>
    </row>
    <row r="118" spans="6:13" s="84" customFormat="1" ht="12.75">
      <c r="F118" s="100"/>
      <c r="G118" s="100"/>
      <c r="H118" s="99"/>
      <c r="I118" s="99"/>
      <c r="J118" s="37"/>
      <c r="K118" s="101"/>
      <c r="L118" s="101"/>
      <c r="M118" s="101"/>
    </row>
    <row r="119" spans="6:13" s="84" customFormat="1" ht="12.75">
      <c r="F119" s="100"/>
      <c r="G119" s="100"/>
      <c r="H119" s="99"/>
      <c r="I119" s="99"/>
      <c r="J119" s="37"/>
      <c r="K119" s="101"/>
      <c r="L119" s="101"/>
      <c r="M119" s="101"/>
    </row>
    <row r="120" spans="6:13" s="84" customFormat="1" ht="12.75">
      <c r="F120" s="100"/>
      <c r="G120" s="100"/>
      <c r="H120" s="99"/>
      <c r="I120" s="99"/>
      <c r="J120" s="37"/>
      <c r="K120" s="101"/>
      <c r="L120" s="101"/>
      <c r="M120" s="101"/>
    </row>
    <row r="121" spans="6:13" s="84" customFormat="1" ht="12.75">
      <c r="F121" s="100"/>
      <c r="G121" s="100"/>
      <c r="H121" s="99"/>
      <c r="I121" s="99"/>
      <c r="J121" s="38"/>
      <c r="K121" s="101"/>
      <c r="L121" s="101"/>
      <c r="M121" s="101"/>
    </row>
    <row r="122" spans="6:13" s="84" customFormat="1" ht="12.75">
      <c r="F122" s="100"/>
      <c r="G122" s="100"/>
      <c r="H122" s="99"/>
      <c r="I122" s="99"/>
      <c r="J122" s="38"/>
      <c r="K122" s="101"/>
      <c r="L122" s="101"/>
      <c r="M122" s="101"/>
    </row>
    <row r="123" spans="6:13" s="84" customFormat="1" ht="12.75">
      <c r="F123" s="100"/>
      <c r="G123" s="100"/>
      <c r="H123" s="99"/>
      <c r="I123" s="99"/>
      <c r="J123" s="38"/>
      <c r="K123" s="101"/>
      <c r="L123" s="101"/>
      <c r="M123" s="101"/>
    </row>
    <row r="124" spans="6:13" s="84" customFormat="1" ht="12.75">
      <c r="F124" s="100"/>
      <c r="G124" s="100"/>
      <c r="H124" s="99"/>
      <c r="I124" s="99"/>
      <c r="J124" s="38"/>
      <c r="K124" s="101"/>
      <c r="L124" s="101"/>
      <c r="M124" s="101"/>
    </row>
    <row r="125" spans="6:13" s="84" customFormat="1" ht="12.75">
      <c r="F125" s="100"/>
      <c r="G125" s="100"/>
      <c r="H125" s="99"/>
      <c r="I125" s="99"/>
      <c r="J125" s="38"/>
      <c r="K125" s="101"/>
      <c r="L125" s="101"/>
      <c r="M125" s="101"/>
    </row>
    <row r="126" spans="6:13" s="84" customFormat="1" ht="12.75">
      <c r="F126" s="100"/>
      <c r="G126" s="100"/>
      <c r="H126" s="99"/>
      <c r="I126" s="99"/>
      <c r="J126" s="38"/>
      <c r="K126" s="101"/>
      <c r="L126" s="101"/>
      <c r="M126" s="101"/>
    </row>
    <row r="127" spans="6:13" s="84" customFormat="1" ht="12.75">
      <c r="F127" s="100"/>
      <c r="G127" s="100"/>
      <c r="H127" s="99"/>
      <c r="I127" s="99"/>
      <c r="J127" s="38"/>
      <c r="K127" s="101"/>
      <c r="L127" s="101"/>
      <c r="M127" s="101"/>
    </row>
    <row r="128" spans="6:13" s="84" customFormat="1" ht="12.75">
      <c r="F128" s="100"/>
      <c r="G128" s="100"/>
      <c r="H128" s="99"/>
      <c r="I128" s="99"/>
      <c r="J128" s="38"/>
      <c r="K128" s="101"/>
      <c r="L128" s="101"/>
      <c r="M128" s="101"/>
    </row>
    <row r="129" spans="6:13" s="84" customFormat="1" ht="12.75">
      <c r="F129" s="100"/>
      <c r="G129" s="100"/>
      <c r="H129" s="99"/>
      <c r="I129" s="99"/>
      <c r="J129" s="38"/>
      <c r="K129" s="101"/>
      <c r="L129" s="101"/>
      <c r="M129" s="101"/>
    </row>
    <row r="130" spans="6:13" s="84" customFormat="1" ht="12.75">
      <c r="F130" s="100"/>
      <c r="G130" s="100"/>
      <c r="H130" s="99"/>
      <c r="I130" s="99"/>
      <c r="J130" s="38"/>
      <c r="K130" s="101"/>
      <c r="L130" s="101"/>
      <c r="M130" s="101"/>
    </row>
    <row r="131" spans="1:13" ht="12.75">
      <c r="A131" s="84"/>
      <c r="B131" s="84"/>
      <c r="C131" s="84"/>
      <c r="D131" s="84"/>
      <c r="E131" s="84"/>
      <c r="F131" s="100"/>
      <c r="G131" s="100"/>
      <c r="J131" s="38"/>
      <c r="K131" s="101"/>
      <c r="L131" s="101"/>
      <c r="M131" s="101"/>
    </row>
    <row r="132" ht="12.75">
      <c r="J132" s="38"/>
    </row>
    <row r="133" ht="12.75">
      <c r="J133" s="38"/>
    </row>
    <row r="134" ht="12.75">
      <c r="J134" s="38"/>
    </row>
    <row r="135" ht="12.75">
      <c r="J135" s="38"/>
    </row>
    <row r="136" ht="12.75">
      <c r="J136" s="38"/>
    </row>
    <row r="137" ht="12.75">
      <c r="J137" s="38"/>
    </row>
    <row r="138" ht="12.75">
      <c r="J138" s="38"/>
    </row>
    <row r="139" ht="12.75">
      <c r="J139" s="38"/>
    </row>
    <row r="140" ht="12.75">
      <c r="J140" s="38"/>
    </row>
  </sheetData>
  <sheetProtection/>
  <printOptions/>
  <pageMargins left="0.36" right="0.22" top="0.5" bottom="0.42" header="0.3" footer="0.25"/>
  <pageSetup fitToHeight="0" fitToWidth="1" horizontalDpi="600" verticalDpi="600" orientation="portrait" paperSize="9" scale="76" r:id="rId1"/>
  <headerFooter alignWithMargins="0">
    <oddHeader>&amp;RGruppo Piaggio &amp; C &amp;"Arial,Grassetto"Relazione Semestrale 2004</oddHeader>
    <oddFooter>&amp;C&amp;P+121</oddFooter>
  </headerFooter>
  <rowBreaks count="1" manualBreakCount="1">
    <brk id="32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3"/>
  <sheetViews>
    <sheetView zoomScalePageLayoutView="0" workbookViewId="0" topLeftCell="A7">
      <selection activeCell="F12" sqref="F12"/>
    </sheetView>
  </sheetViews>
  <sheetFormatPr defaultColWidth="11.00390625" defaultRowHeight="12.75"/>
  <cols>
    <col min="1" max="1" width="3.00390625" style="11" customWidth="1"/>
    <col min="2" max="2" width="4.00390625" style="11" customWidth="1"/>
    <col min="3" max="3" width="4.140625" style="11" customWidth="1"/>
    <col min="4" max="4" width="8.7109375" style="11" customWidth="1"/>
    <col min="5" max="5" width="10.7109375" style="11" customWidth="1"/>
    <col min="6" max="6" width="11.00390625" style="11" customWidth="1"/>
    <col min="7" max="7" width="31.00390625" style="11" customWidth="1"/>
    <col min="8" max="8" width="16.28125" style="43" bestFit="1" customWidth="1"/>
    <col min="9" max="9" width="16.28125" style="43" customWidth="1"/>
    <col min="10" max="10" width="16.28125" style="43" hidden="1" customWidth="1"/>
    <col min="11" max="11" width="16.57421875" style="43" customWidth="1"/>
    <col min="12" max="19" width="11.00390625" style="11" hidden="1" customWidth="1"/>
    <col min="20" max="57" width="11.00390625" style="11" customWidth="1"/>
    <col min="58" max="58" width="123.8515625" style="11" customWidth="1"/>
    <col min="59" max="16384" width="11.00390625" style="11" customWidth="1"/>
  </cols>
  <sheetData>
    <row r="1" spans="1:11" ht="12.75">
      <c r="A1" s="274" t="s">
        <v>256</v>
      </c>
      <c r="B1" s="106"/>
      <c r="C1" s="106"/>
      <c r="D1" s="106"/>
      <c r="E1" s="106"/>
      <c r="F1" s="106"/>
      <c r="G1" s="106"/>
      <c r="H1" s="275"/>
      <c r="I1" s="275"/>
      <c r="J1" s="275"/>
      <c r="K1" s="275"/>
    </row>
    <row r="2" spans="1:11" ht="12.75">
      <c r="A2" s="274"/>
      <c r="B2" s="106"/>
      <c r="C2" s="106"/>
      <c r="D2" s="106"/>
      <c r="E2" s="106"/>
      <c r="F2" s="106"/>
      <c r="G2" s="106"/>
      <c r="H2" s="275"/>
      <c r="I2" s="275"/>
      <c r="J2" s="275"/>
      <c r="K2" s="275"/>
    </row>
    <row r="3" spans="1:11" ht="17.25" customHeight="1">
      <c r="A3" s="276"/>
      <c r="B3" s="109" t="s">
        <v>19</v>
      </c>
      <c r="C3" s="276"/>
      <c r="D3" s="276"/>
      <c r="E3" s="276"/>
      <c r="F3" s="276"/>
      <c r="G3" s="277"/>
      <c r="H3" s="278"/>
      <c r="I3" s="278"/>
      <c r="J3" s="279"/>
      <c r="K3" s="278"/>
    </row>
    <row r="4" spans="1:11" s="12" customFormat="1" ht="25.5">
      <c r="A4" s="407" t="s">
        <v>138</v>
      </c>
      <c r="B4" s="408"/>
      <c r="C4" s="408"/>
      <c r="D4" s="408"/>
      <c r="E4" s="408"/>
      <c r="F4" s="408"/>
      <c r="G4" s="409"/>
      <c r="H4" s="114" t="s">
        <v>239</v>
      </c>
      <c r="I4" s="114" t="s">
        <v>257</v>
      </c>
      <c r="J4" s="280" t="s">
        <v>244</v>
      </c>
      <c r="K4" s="116" t="s">
        <v>254</v>
      </c>
    </row>
    <row r="5" spans="1:11" ht="15" customHeight="1">
      <c r="A5" s="281"/>
      <c r="B5" s="118"/>
      <c r="C5" s="118"/>
      <c r="D5" s="118"/>
      <c r="E5" s="282"/>
      <c r="F5" s="282"/>
      <c r="G5" s="282"/>
      <c r="H5" s="283"/>
      <c r="I5" s="283"/>
      <c r="J5" s="283"/>
      <c r="K5" s="283"/>
    </row>
    <row r="6" spans="1:11" ht="12.75" customHeight="1">
      <c r="A6" s="284" t="s">
        <v>21</v>
      </c>
      <c r="B6" s="285" t="s">
        <v>139</v>
      </c>
      <c r="C6" s="276"/>
      <c r="D6" s="276"/>
      <c r="E6" s="276"/>
      <c r="F6" s="276"/>
      <c r="G6" s="276"/>
      <c r="H6" s="286"/>
      <c r="I6" s="286"/>
      <c r="J6" s="286"/>
      <c r="K6" s="286"/>
    </row>
    <row r="7" spans="1:11" ht="12.75" customHeight="1">
      <c r="A7" s="287"/>
      <c r="B7" s="288" t="s">
        <v>25</v>
      </c>
      <c r="C7" s="288" t="s">
        <v>140</v>
      </c>
      <c r="D7" s="277"/>
      <c r="E7" s="277"/>
      <c r="F7" s="277"/>
      <c r="G7" s="277"/>
      <c r="H7" s="126">
        <v>596560.0473833436</v>
      </c>
      <c r="I7" s="126">
        <v>925139.966519572</v>
      </c>
      <c r="J7" s="126">
        <v>231419.46373494496</v>
      </c>
      <c r="K7" s="126">
        <v>501756</v>
      </c>
    </row>
    <row r="8" spans="1:11" ht="12.75" customHeight="1">
      <c r="A8" s="287"/>
      <c r="B8" s="288" t="s">
        <v>27</v>
      </c>
      <c r="C8" s="288" t="s">
        <v>141</v>
      </c>
      <c r="D8" s="277"/>
      <c r="E8" s="277"/>
      <c r="F8" s="277"/>
      <c r="G8" s="277"/>
      <c r="H8" s="126">
        <v>2589.3030076983737</v>
      </c>
      <c r="I8" s="126">
        <v>-17178.333513165777</v>
      </c>
      <c r="J8" s="126">
        <v>13036.41250313117</v>
      </c>
      <c r="K8" s="126">
        <v>-423</v>
      </c>
    </row>
    <row r="9" spans="1:11" ht="12.75" customHeight="1">
      <c r="A9" s="287"/>
      <c r="B9" s="288" t="s">
        <v>29</v>
      </c>
      <c r="C9" s="288" t="s">
        <v>142</v>
      </c>
      <c r="D9" s="289"/>
      <c r="E9" s="277"/>
      <c r="F9" s="277"/>
      <c r="G9" s="290"/>
      <c r="H9" s="286"/>
      <c r="I9" s="286"/>
      <c r="J9" s="286"/>
      <c r="K9" s="286"/>
    </row>
    <row r="10" spans="1:11" ht="12.75" customHeight="1">
      <c r="A10" s="287"/>
      <c r="B10" s="288" t="s">
        <v>143</v>
      </c>
      <c r="C10" s="288" t="s">
        <v>144</v>
      </c>
      <c r="D10" s="277"/>
      <c r="E10" s="277"/>
      <c r="F10" s="277"/>
      <c r="G10" s="277"/>
      <c r="H10" s="126">
        <v>9325.400060000007</v>
      </c>
      <c r="I10" s="126">
        <v>15369.100210000008</v>
      </c>
      <c r="J10" s="126">
        <v>4836.261050000004</v>
      </c>
      <c r="K10" s="126">
        <v>10084</v>
      </c>
    </row>
    <row r="11" spans="1:11" ht="12.75" customHeight="1">
      <c r="A11" s="287"/>
      <c r="B11" s="288" t="s">
        <v>145</v>
      </c>
      <c r="C11" s="288" t="s">
        <v>146</v>
      </c>
      <c r="D11" s="277"/>
      <c r="E11" s="277"/>
      <c r="F11" s="277"/>
      <c r="G11" s="277"/>
      <c r="H11" s="286"/>
      <c r="I11" s="286"/>
      <c r="J11" s="286"/>
      <c r="K11" s="286"/>
    </row>
    <row r="12" spans="1:11" ht="12.75" customHeight="1">
      <c r="A12" s="287"/>
      <c r="B12" s="277"/>
      <c r="C12" s="288" t="s">
        <v>90</v>
      </c>
      <c r="D12" s="277"/>
      <c r="E12" s="277"/>
      <c r="F12" s="277"/>
      <c r="G12" s="277"/>
      <c r="H12" s="126">
        <v>23761.568770911672</v>
      </c>
      <c r="I12" s="126">
        <v>38079.25856912147</v>
      </c>
      <c r="J12" s="126">
        <v>9653.374085344809</v>
      </c>
      <c r="K12" s="126">
        <f>25075+106-4472</f>
        <v>20709</v>
      </c>
    </row>
    <row r="13" spans="1:11" ht="12.75" customHeight="1">
      <c r="A13" s="287"/>
      <c r="B13" s="277"/>
      <c r="C13" s="288" t="s">
        <v>147</v>
      </c>
      <c r="D13" s="277"/>
      <c r="E13" s="277"/>
      <c r="F13" s="277"/>
      <c r="G13" s="277"/>
      <c r="H13" s="126">
        <v>2118.667840000002</v>
      </c>
      <c r="I13" s="126">
        <v>4001.638180000002</v>
      </c>
      <c r="J13" s="126">
        <v>1824.941840000001</v>
      </c>
      <c r="K13" s="126">
        <v>4472</v>
      </c>
    </row>
    <row r="14" spans="1:11" ht="12.75" customHeight="1">
      <c r="A14" s="287"/>
      <c r="B14" s="277"/>
      <c r="C14" s="277"/>
      <c r="D14" s="277"/>
      <c r="E14" s="277"/>
      <c r="F14" s="277"/>
      <c r="G14" s="277"/>
      <c r="H14" s="286"/>
      <c r="I14" s="286"/>
      <c r="J14" s="286"/>
      <c r="K14" s="286"/>
    </row>
    <row r="15" spans="1:11" ht="12.75" customHeight="1">
      <c r="A15" s="291"/>
      <c r="B15" s="285" t="s">
        <v>148</v>
      </c>
      <c r="C15" s="276"/>
      <c r="D15" s="276"/>
      <c r="E15" s="276"/>
      <c r="F15" s="276"/>
      <c r="G15" s="276"/>
      <c r="H15" s="292">
        <f>SUM(H7:H13)</f>
        <v>634354.9870619536</v>
      </c>
      <c r="I15" s="292">
        <f>SUM(I7:I13)</f>
        <v>965411.6299655277</v>
      </c>
      <c r="J15" s="292">
        <v>260770.45321342096</v>
      </c>
      <c r="K15" s="292">
        <f>SUM(K7:K13)</f>
        <v>536598</v>
      </c>
    </row>
    <row r="16" spans="1:11" ht="12.75" customHeight="1">
      <c r="A16" s="284" t="s">
        <v>23</v>
      </c>
      <c r="B16" s="285" t="s">
        <v>149</v>
      </c>
      <c r="C16" s="293"/>
      <c r="D16" s="289"/>
      <c r="E16" s="277"/>
      <c r="F16" s="277"/>
      <c r="G16" s="277"/>
      <c r="H16" s="286"/>
      <c r="I16" s="286"/>
      <c r="J16" s="286"/>
      <c r="K16" s="286"/>
    </row>
    <row r="17" spans="1:11" ht="12.75" customHeight="1">
      <c r="A17" s="287"/>
      <c r="B17" s="288" t="s">
        <v>35</v>
      </c>
      <c r="C17" s="288" t="s">
        <v>150</v>
      </c>
      <c r="D17" s="277"/>
      <c r="E17" s="277"/>
      <c r="F17" s="277"/>
      <c r="G17" s="277"/>
      <c r="H17" s="126">
        <v>347596.815465624</v>
      </c>
      <c r="I17" s="126">
        <v>510195.45851636666</v>
      </c>
      <c r="J17" s="126">
        <v>149614.4883504379</v>
      </c>
      <c r="K17" s="126">
        <v>270962</v>
      </c>
    </row>
    <row r="18" spans="1:11" ht="12.75" customHeight="1">
      <c r="A18" s="287"/>
      <c r="B18" s="288" t="s">
        <v>151</v>
      </c>
      <c r="C18" s="288" t="s">
        <v>152</v>
      </c>
      <c r="D18" s="277"/>
      <c r="E18" s="277"/>
      <c r="F18" s="277"/>
      <c r="G18" s="277"/>
      <c r="H18" s="126">
        <v>124833.33550210553</v>
      </c>
      <c r="I18" s="126">
        <v>202063.70867391414</v>
      </c>
      <c r="J18" s="126">
        <v>52882.31760730328</v>
      </c>
      <c r="K18" s="126">
        <f>112572+3555-3127</f>
        <v>113000</v>
      </c>
    </row>
    <row r="19" spans="1:15" ht="12.75" customHeight="1">
      <c r="A19" s="287"/>
      <c r="B19" s="288" t="s">
        <v>38</v>
      </c>
      <c r="C19" s="288" t="s">
        <v>153</v>
      </c>
      <c r="D19" s="277"/>
      <c r="E19" s="277"/>
      <c r="F19" s="277"/>
      <c r="G19" s="277"/>
      <c r="H19" s="126">
        <v>3918.297387062762</v>
      </c>
      <c r="I19" s="126">
        <v>7073.731482367513</v>
      </c>
      <c r="J19" s="126">
        <v>1868.4082636358012</v>
      </c>
      <c r="K19" s="126">
        <v>3584</v>
      </c>
      <c r="M19" s="88">
        <v>1.254212962962963</v>
      </c>
      <c r="N19" s="88">
        <v>1.3000347222222222</v>
      </c>
      <c r="O19" s="11" t="s">
        <v>255</v>
      </c>
    </row>
    <row r="20" spans="1:15" ht="12.75" customHeight="1">
      <c r="A20" s="287"/>
      <c r="B20" s="288" t="s">
        <v>154</v>
      </c>
      <c r="C20" s="288" t="s">
        <v>155</v>
      </c>
      <c r="D20" s="277"/>
      <c r="E20" s="277"/>
      <c r="F20" s="277"/>
      <c r="G20" s="277"/>
      <c r="H20" s="286"/>
      <c r="I20" s="286"/>
      <c r="J20" s="286"/>
      <c r="K20" s="286"/>
      <c r="M20" s="86">
        <f>SUM(H21:H25)</f>
        <v>81660.56025614511</v>
      </c>
      <c r="N20" s="86">
        <f>SUM(I21:I25)</f>
        <v>134635.66493703023</v>
      </c>
      <c r="O20" s="11">
        <v>66981</v>
      </c>
    </row>
    <row r="21" spans="1:15" ht="12.75" customHeight="1">
      <c r="A21" s="287"/>
      <c r="B21" s="277"/>
      <c r="C21" s="288" t="s">
        <v>156</v>
      </c>
      <c r="D21" s="277"/>
      <c r="E21" s="277"/>
      <c r="F21" s="277"/>
      <c r="G21" s="277"/>
      <c r="H21" s="126">
        <v>58792.807527953264</v>
      </c>
      <c r="I21" s="126">
        <v>95500.52477971038</v>
      </c>
      <c r="J21" s="126">
        <v>27785.975112375316</v>
      </c>
      <c r="K21" s="126">
        <v>48167</v>
      </c>
      <c r="L21" s="85">
        <v>66981</v>
      </c>
      <c r="M21" s="87">
        <f>+H21/$M$20</f>
        <v>0.7199657624627795</v>
      </c>
      <c r="N21" s="87">
        <f>+I21/$N$20</f>
        <v>0.7093256071812506</v>
      </c>
      <c r="O21" s="90">
        <f>+O20*M21</f>
        <v>48224.02673551944</v>
      </c>
    </row>
    <row r="22" spans="1:15" ht="12.75" customHeight="1">
      <c r="A22" s="287"/>
      <c r="B22" s="277"/>
      <c r="C22" s="288" t="s">
        <v>157</v>
      </c>
      <c r="D22" s="289"/>
      <c r="E22" s="277"/>
      <c r="F22" s="277"/>
      <c r="G22" s="277"/>
      <c r="H22" s="126">
        <v>18843.262886019333</v>
      </c>
      <c r="I22" s="126">
        <v>31111.54998776282</v>
      </c>
      <c r="J22" s="126">
        <v>9069.917928662388</v>
      </c>
      <c r="K22" s="126">
        <v>15503</v>
      </c>
      <c r="L22" s="11">
        <f>+H22/$H$21</f>
        <v>0.3205028587393149</v>
      </c>
      <c r="M22" s="87">
        <f>+H22/$M$20</f>
        <v>0.23075108506375136</v>
      </c>
      <c r="N22" s="87">
        <f>+I22/$N$20</f>
        <v>0.23107955831995813</v>
      </c>
      <c r="O22" s="90">
        <f>+O20*M22</f>
        <v>15455.93842865513</v>
      </c>
    </row>
    <row r="23" spans="1:15" ht="12.75" customHeight="1">
      <c r="A23" s="287"/>
      <c r="B23" s="277"/>
      <c r="C23" s="288" t="s">
        <v>158</v>
      </c>
      <c r="D23" s="277"/>
      <c r="E23" s="277"/>
      <c r="F23" s="277"/>
      <c r="G23" s="277"/>
      <c r="H23" s="126">
        <v>3625.605490000002</v>
      </c>
      <c r="I23" s="126">
        <v>7102.378220000004</v>
      </c>
      <c r="J23" s="126">
        <v>1857.649000000001</v>
      </c>
      <c r="K23" s="126">
        <v>2983</v>
      </c>
      <c r="L23" s="11">
        <f>+H23/$H$21</f>
        <v>0.061667500540371276</v>
      </c>
      <c r="M23" s="87">
        <f>+H23/$M$20</f>
        <v>0.04439848904572227</v>
      </c>
      <c r="N23" s="87">
        <f>+I23/$N$20</f>
        <v>0.052752576542937725</v>
      </c>
      <c r="O23" s="90">
        <f>+O20*M23</f>
        <v>2973.8551947715237</v>
      </c>
    </row>
    <row r="24" spans="1:15" ht="12.75" customHeight="1">
      <c r="A24" s="287"/>
      <c r="B24" s="277"/>
      <c r="C24" s="288" t="s">
        <v>159</v>
      </c>
      <c r="D24" s="277"/>
      <c r="E24" s="277"/>
      <c r="F24" s="277"/>
      <c r="G24" s="277"/>
      <c r="H24" s="126">
        <v>0</v>
      </c>
      <c r="I24" s="126">
        <v>6.607464998990003</v>
      </c>
      <c r="J24" s="126">
        <v>0.72</v>
      </c>
      <c r="K24" s="126">
        <v>0</v>
      </c>
      <c r="L24" s="11">
        <f>+H24/H23</f>
        <v>0</v>
      </c>
      <c r="M24" s="87">
        <f>+H24/$M$20</f>
        <v>0</v>
      </c>
      <c r="N24" s="87">
        <f>+I24/$N$20</f>
        <v>4.90766321247817E-05</v>
      </c>
      <c r="O24" s="90">
        <f>+O20*M24</f>
        <v>0</v>
      </c>
    </row>
    <row r="25" spans="1:15" ht="12.75" customHeight="1">
      <c r="A25" s="287"/>
      <c r="B25" s="277"/>
      <c r="C25" s="288" t="s">
        <v>160</v>
      </c>
      <c r="D25" s="277"/>
      <c r="E25" s="277"/>
      <c r="F25" s="277"/>
      <c r="G25" s="277"/>
      <c r="H25" s="126">
        <v>398.88435217250026</v>
      </c>
      <c r="I25" s="126">
        <v>914.6044845580604</v>
      </c>
      <c r="J25" s="126">
        <v>203.61371607564013</v>
      </c>
      <c r="K25" s="126">
        <v>328</v>
      </c>
      <c r="L25" s="11">
        <f>+H25/$H$21</f>
        <v>0.006784577381899124</v>
      </c>
      <c r="M25" s="87">
        <f>+H25/$M$20</f>
        <v>0.004884663427746731</v>
      </c>
      <c r="N25" s="87">
        <f>+I25/$N$20</f>
        <v>0.006793181323728936</v>
      </c>
      <c r="O25" s="90">
        <f>+O20*M25</f>
        <v>327.1796410539038</v>
      </c>
    </row>
    <row r="26" spans="1:14" ht="12.75" customHeight="1">
      <c r="A26" s="287"/>
      <c r="B26" s="288" t="s">
        <v>161</v>
      </c>
      <c r="C26" s="288" t="s">
        <v>162</v>
      </c>
      <c r="D26" s="277"/>
      <c r="E26" s="277"/>
      <c r="F26" s="277"/>
      <c r="G26" s="277"/>
      <c r="H26" s="286"/>
      <c r="I26" s="286"/>
      <c r="J26" s="286"/>
      <c r="K26" s="286"/>
      <c r="M26" s="89">
        <f>SUM(M21:M25)</f>
        <v>0.9999999999999999</v>
      </c>
      <c r="N26" s="89">
        <f>SUM(N21:N25)</f>
        <v>1.0000000000000002</v>
      </c>
    </row>
    <row r="27" spans="1:11" ht="12.75" customHeight="1">
      <c r="A27" s="287"/>
      <c r="B27" s="277"/>
      <c r="C27" s="288" t="s">
        <v>163</v>
      </c>
      <c r="D27" s="277"/>
      <c r="E27" s="277"/>
      <c r="F27" s="277"/>
      <c r="G27" s="277"/>
      <c r="H27" s="126">
        <v>24626.85947995486</v>
      </c>
      <c r="I27" s="126">
        <v>59007.703068473726</v>
      </c>
      <c r="J27" s="126">
        <v>11561.268567697007</v>
      </c>
      <c r="K27" s="126">
        <v>25318</v>
      </c>
    </row>
    <row r="28" spans="1:11" ht="12.75" customHeight="1">
      <c r="A28" s="287"/>
      <c r="B28" s="277"/>
      <c r="C28" s="288" t="s">
        <v>164</v>
      </c>
      <c r="D28" s="277"/>
      <c r="E28" s="277"/>
      <c r="F28" s="277"/>
      <c r="G28" s="277"/>
      <c r="H28" s="126">
        <v>18878.154256337053</v>
      </c>
      <c r="I28" s="126">
        <v>37133.200606895545</v>
      </c>
      <c r="J28" s="126">
        <v>9316.077107619167</v>
      </c>
      <c r="K28" s="126">
        <v>19242</v>
      </c>
    </row>
    <row r="29" spans="1:11" ht="12.75" customHeight="1">
      <c r="A29" s="287"/>
      <c r="B29" s="277"/>
      <c r="C29" s="288" t="s">
        <v>165</v>
      </c>
      <c r="D29" s="277"/>
      <c r="E29" s="277"/>
      <c r="F29" s="277"/>
      <c r="G29" s="277"/>
      <c r="H29" s="126">
        <v>137.1890000000001</v>
      </c>
      <c r="I29" s="126">
        <v>1471.054000000001</v>
      </c>
      <c r="J29" s="126">
        <v>0</v>
      </c>
      <c r="K29" s="126">
        <v>0</v>
      </c>
    </row>
    <row r="30" spans="1:11" ht="12.75" customHeight="1">
      <c r="A30" s="287"/>
      <c r="B30" s="277"/>
      <c r="C30" s="288" t="s">
        <v>166</v>
      </c>
      <c r="D30" s="277"/>
      <c r="E30" s="277"/>
      <c r="F30" s="277"/>
      <c r="G30" s="277"/>
      <c r="H30" s="126">
        <v>6000.322174811003</v>
      </c>
      <c r="I30" s="126">
        <v>5331.080305631414</v>
      </c>
      <c r="J30" s="126">
        <v>1109.308278673121</v>
      </c>
      <c r="K30" s="126">
        <v>2286</v>
      </c>
    </row>
    <row r="31" spans="1:11" ht="12.75" customHeight="1">
      <c r="A31" s="287"/>
      <c r="B31" s="288" t="s">
        <v>167</v>
      </c>
      <c r="C31" s="288" t="s">
        <v>168</v>
      </c>
      <c r="D31" s="277"/>
      <c r="E31" s="277"/>
      <c r="F31" s="277"/>
      <c r="G31" s="277"/>
      <c r="H31" s="126">
        <v>-13918.983592324008</v>
      </c>
      <c r="I31" s="126">
        <v>16762.830294452007</v>
      </c>
      <c r="J31" s="126">
        <v>-12169.761654900007</v>
      </c>
      <c r="K31" s="126">
        <v>15569</v>
      </c>
    </row>
    <row r="32" spans="1:11" ht="12.75" customHeight="1">
      <c r="A32" s="287"/>
      <c r="B32" s="288" t="s">
        <v>169</v>
      </c>
      <c r="C32" s="288" t="s">
        <v>170</v>
      </c>
      <c r="D32" s="277"/>
      <c r="E32" s="277"/>
      <c r="F32" s="277"/>
      <c r="G32" s="277"/>
      <c r="H32" s="126">
        <v>50</v>
      </c>
      <c r="I32" s="126">
        <v>1873.2384000000009</v>
      </c>
      <c r="J32" s="126">
        <v>0</v>
      </c>
      <c r="K32" s="126">
        <v>0</v>
      </c>
    </row>
    <row r="33" spans="1:11" ht="12.75" customHeight="1">
      <c r="A33" s="287"/>
      <c r="B33" s="288" t="s">
        <v>171</v>
      </c>
      <c r="C33" s="288" t="s">
        <v>172</v>
      </c>
      <c r="D33" s="277"/>
      <c r="E33" s="277"/>
      <c r="F33" s="277"/>
      <c r="G33" s="277"/>
      <c r="H33" s="126">
        <v>3874.795438498002</v>
      </c>
      <c r="I33" s="126">
        <v>7035.936365461884</v>
      </c>
      <c r="J33" s="126">
        <v>5014.467221810005</v>
      </c>
      <c r="K33" s="126">
        <v>3127</v>
      </c>
    </row>
    <row r="34" spans="1:11" ht="12.75" customHeight="1">
      <c r="A34" s="287"/>
      <c r="B34" s="288" t="s">
        <v>173</v>
      </c>
      <c r="C34" s="288" t="s">
        <v>174</v>
      </c>
      <c r="D34" s="277"/>
      <c r="E34" s="277"/>
      <c r="F34" s="277"/>
      <c r="G34" s="277"/>
      <c r="H34" s="126">
        <v>3207.582020087902</v>
      </c>
      <c r="I34" s="126">
        <v>6690.3162272387835</v>
      </c>
      <c r="J34" s="126">
        <v>1562.727593099701</v>
      </c>
      <c r="K34" s="126">
        <v>3296</v>
      </c>
    </row>
    <row r="35" spans="1:12" ht="12.75" customHeight="1">
      <c r="A35" s="287"/>
      <c r="B35" s="285" t="s">
        <v>175</v>
      </c>
      <c r="C35" s="276"/>
      <c r="D35" s="293"/>
      <c r="E35" s="293"/>
      <c r="F35" s="293"/>
      <c r="G35" s="276"/>
      <c r="H35" s="292">
        <f>SUM(H17:H34)</f>
        <v>600864.9273883022</v>
      </c>
      <c r="I35" s="292">
        <v>989273.9228778317</v>
      </c>
      <c r="J35" s="292">
        <v>259677.17709248923</v>
      </c>
      <c r="K35" s="292">
        <f>SUM(K17:K34)</f>
        <v>523365</v>
      </c>
      <c r="L35" s="9">
        <v>523365</v>
      </c>
    </row>
    <row r="36" spans="1:11" ht="12.75" customHeight="1">
      <c r="A36" s="294"/>
      <c r="B36" s="295" t="s">
        <v>176</v>
      </c>
      <c r="C36" s="296"/>
      <c r="D36" s="296"/>
      <c r="E36" s="170"/>
      <c r="F36" s="170"/>
      <c r="G36" s="297"/>
      <c r="H36" s="292">
        <f>+H15-H35</f>
        <v>33490.05967365147</v>
      </c>
      <c r="I36" s="298">
        <v>-23862.292912304052</v>
      </c>
      <c r="J36" s="292">
        <v>1093.276120931725</v>
      </c>
      <c r="K36" s="292">
        <f>+K15-K35</f>
        <v>13233</v>
      </c>
    </row>
    <row r="37" spans="1:11" s="12" customFormat="1" ht="25.5">
      <c r="A37" s="407" t="s">
        <v>138</v>
      </c>
      <c r="B37" s="408"/>
      <c r="C37" s="408"/>
      <c r="D37" s="408"/>
      <c r="E37" s="408"/>
      <c r="F37" s="408"/>
      <c r="G37" s="409"/>
      <c r="H37" s="114" t="s">
        <v>239</v>
      </c>
      <c r="I37" s="114" t="s">
        <v>257</v>
      </c>
      <c r="J37" s="280" t="s">
        <v>244</v>
      </c>
      <c r="K37" s="116" t="s">
        <v>254</v>
      </c>
    </row>
    <row r="38" spans="1:11" ht="12.75" customHeight="1">
      <c r="A38" s="299" t="s">
        <v>58</v>
      </c>
      <c r="B38" s="300" t="s">
        <v>177</v>
      </c>
      <c r="C38" s="282"/>
      <c r="D38" s="282"/>
      <c r="E38" s="282"/>
      <c r="F38" s="282"/>
      <c r="G38" s="282"/>
      <c r="H38" s="283"/>
      <c r="I38" s="283"/>
      <c r="J38" s="283"/>
      <c r="K38" s="283"/>
    </row>
    <row r="39" spans="1:11" ht="12.75" customHeight="1">
      <c r="A39" s="287"/>
      <c r="B39" s="285" t="s">
        <v>178</v>
      </c>
      <c r="C39" s="285" t="s">
        <v>179</v>
      </c>
      <c r="D39" s="277"/>
      <c r="E39" s="277"/>
      <c r="F39" s="277"/>
      <c r="G39" s="277"/>
      <c r="H39" s="301"/>
      <c r="I39" s="301"/>
      <c r="J39" s="301"/>
      <c r="K39" s="301"/>
    </row>
    <row r="40" spans="1:11" ht="12.75" customHeight="1">
      <c r="A40" s="287"/>
      <c r="B40" s="277"/>
      <c r="C40" s="288" t="s">
        <v>180</v>
      </c>
      <c r="D40" s="277"/>
      <c r="E40" s="277"/>
      <c r="F40" s="277"/>
      <c r="G40" s="277"/>
      <c r="H40" s="126">
        <v>3</v>
      </c>
      <c r="I40" s="126">
        <v>0</v>
      </c>
      <c r="J40" s="126">
        <v>2.523000000000002</v>
      </c>
      <c r="K40" s="126">
        <v>0</v>
      </c>
    </row>
    <row r="41" spans="1:11" ht="12" customHeight="1" hidden="1">
      <c r="A41" s="287"/>
      <c r="B41" s="277"/>
      <c r="C41" s="288" t="s">
        <v>181</v>
      </c>
      <c r="D41" s="289"/>
      <c r="E41" s="277"/>
      <c r="F41" s="277"/>
      <c r="G41" s="277"/>
      <c r="H41" s="286"/>
      <c r="I41" s="286"/>
      <c r="J41" s="286"/>
      <c r="K41" s="286"/>
    </row>
    <row r="42" spans="1:11" ht="12" customHeight="1">
      <c r="A42" s="287"/>
      <c r="B42" s="277"/>
      <c r="C42" s="302" t="s">
        <v>182</v>
      </c>
      <c r="D42" s="289"/>
      <c r="E42" s="277"/>
      <c r="F42" s="277"/>
      <c r="G42" s="277"/>
      <c r="H42" s="126">
        <v>0</v>
      </c>
      <c r="I42" s="126">
        <v>0</v>
      </c>
      <c r="J42" s="126">
        <v>0</v>
      </c>
      <c r="K42" s="126">
        <v>0</v>
      </c>
    </row>
    <row r="43" spans="1:11" ht="12.75" customHeight="1">
      <c r="A43" s="287"/>
      <c r="B43" s="277"/>
      <c r="C43" s="288" t="s">
        <v>183</v>
      </c>
      <c r="D43" s="277"/>
      <c r="E43" s="277"/>
      <c r="F43" s="277"/>
      <c r="G43" s="277"/>
      <c r="H43" s="126">
        <v>0.08964000000000005</v>
      </c>
      <c r="I43" s="126">
        <v>29.217270000000013</v>
      </c>
      <c r="J43" s="126">
        <v>0.046970000000000026</v>
      </c>
      <c r="K43" s="126">
        <v>0.08964000000000005</v>
      </c>
    </row>
    <row r="44" spans="1:11" ht="12.75" customHeight="1">
      <c r="A44" s="287"/>
      <c r="B44" s="277" t="s">
        <v>248</v>
      </c>
      <c r="C44" s="288"/>
      <c r="D44" s="277"/>
      <c r="E44" s="277"/>
      <c r="F44" s="277"/>
      <c r="G44" s="277"/>
      <c r="H44" s="141">
        <f>SUM(H40:H43)</f>
        <v>3.08964</v>
      </c>
      <c r="I44" s="141">
        <v>29.217270000000013</v>
      </c>
      <c r="J44" s="141">
        <v>2.569970000000002</v>
      </c>
      <c r="K44" s="141">
        <v>0</v>
      </c>
    </row>
    <row r="45" spans="1:11" ht="12.75" customHeight="1">
      <c r="A45" s="287"/>
      <c r="B45" s="285" t="s">
        <v>184</v>
      </c>
      <c r="C45" s="285" t="s">
        <v>185</v>
      </c>
      <c r="D45" s="277"/>
      <c r="E45" s="277"/>
      <c r="F45" s="277"/>
      <c r="G45" s="277"/>
      <c r="H45" s="303"/>
      <c r="I45" s="303"/>
      <c r="J45" s="303"/>
      <c r="K45" s="303"/>
    </row>
    <row r="46" spans="1:11" ht="12.75" customHeight="1">
      <c r="A46" s="304" t="s">
        <v>2</v>
      </c>
      <c r="B46" s="277"/>
      <c r="C46" s="288" t="s">
        <v>186</v>
      </c>
      <c r="D46" s="277"/>
      <c r="E46" s="277"/>
      <c r="F46" s="277"/>
      <c r="G46" s="277"/>
      <c r="H46" s="286"/>
      <c r="I46" s="286"/>
      <c r="J46" s="286"/>
      <c r="K46" s="286"/>
    </row>
    <row r="47" spans="1:11" ht="12.75" customHeight="1" hidden="1">
      <c r="A47" s="287"/>
      <c r="B47" s="277"/>
      <c r="C47" s="288" t="s">
        <v>187</v>
      </c>
      <c r="D47" s="277"/>
      <c r="E47" s="277"/>
      <c r="F47" s="277"/>
      <c r="G47" s="277"/>
      <c r="H47" s="286"/>
      <c r="I47" s="286"/>
      <c r="J47" s="286"/>
      <c r="K47" s="286"/>
    </row>
    <row r="48" spans="1:11" ht="12.75" customHeight="1" hidden="1">
      <c r="A48" s="287"/>
      <c r="B48" s="277"/>
      <c r="C48" s="288" t="s">
        <v>188</v>
      </c>
      <c r="D48" s="277"/>
      <c r="E48" s="277"/>
      <c r="F48" s="277"/>
      <c r="G48" s="277"/>
      <c r="H48" s="286"/>
      <c r="I48" s="286"/>
      <c r="J48" s="286"/>
      <c r="K48" s="286"/>
    </row>
    <row r="49" spans="1:11" ht="12.75" customHeight="1" hidden="1">
      <c r="A49" s="287"/>
      <c r="B49" s="277"/>
      <c r="C49" s="288" t="s">
        <v>189</v>
      </c>
      <c r="D49" s="277"/>
      <c r="E49" s="277"/>
      <c r="F49" s="277"/>
      <c r="G49" s="277"/>
      <c r="H49" s="286"/>
      <c r="I49" s="286"/>
      <c r="J49" s="286"/>
      <c r="K49" s="286"/>
    </row>
    <row r="50" spans="1:11" ht="12.75" customHeight="1">
      <c r="A50" s="287"/>
      <c r="B50" s="277"/>
      <c r="C50" s="288" t="s">
        <v>190</v>
      </c>
      <c r="D50" s="277"/>
      <c r="E50" s="277"/>
      <c r="F50" s="277"/>
      <c r="G50" s="277"/>
      <c r="H50" s="126">
        <v>0</v>
      </c>
      <c r="I50" s="126">
        <v>0</v>
      </c>
      <c r="J50" s="126">
        <v>0</v>
      </c>
      <c r="K50" s="126">
        <v>0</v>
      </c>
    </row>
    <row r="51" spans="1:11" ht="12.75" customHeight="1">
      <c r="A51" s="287"/>
      <c r="B51" s="277"/>
      <c r="C51" s="288" t="s">
        <v>191</v>
      </c>
      <c r="D51" s="277"/>
      <c r="E51" s="277"/>
      <c r="F51" s="277"/>
      <c r="G51" s="277"/>
      <c r="H51" s="126">
        <v>0</v>
      </c>
      <c r="I51" s="126">
        <v>0</v>
      </c>
      <c r="J51" s="126">
        <v>0</v>
      </c>
      <c r="K51" s="126">
        <v>0</v>
      </c>
    </row>
    <row r="52" spans="1:11" ht="12.75" customHeight="1">
      <c r="A52" s="287"/>
      <c r="B52" s="277"/>
      <c r="C52" s="288" t="s">
        <v>192</v>
      </c>
      <c r="D52" s="277"/>
      <c r="E52" s="277"/>
      <c r="F52" s="277"/>
      <c r="G52" s="277"/>
      <c r="H52" s="126">
        <v>0</v>
      </c>
      <c r="I52" s="126">
        <v>0</v>
      </c>
      <c r="J52" s="126">
        <v>0</v>
      </c>
      <c r="K52" s="126">
        <v>0</v>
      </c>
    </row>
    <row r="53" spans="1:11" ht="12.75" customHeight="1">
      <c r="A53" s="287"/>
      <c r="B53" s="277"/>
      <c r="C53" s="288" t="s">
        <v>193</v>
      </c>
      <c r="D53" s="277"/>
      <c r="E53" s="277"/>
      <c r="F53" s="277"/>
      <c r="G53" s="277"/>
      <c r="H53" s="126">
        <v>0</v>
      </c>
      <c r="I53" s="126">
        <v>10.134000000000007</v>
      </c>
      <c r="J53" s="126">
        <v>0</v>
      </c>
      <c r="K53" s="126">
        <v>0</v>
      </c>
    </row>
    <row r="54" spans="1:11" ht="12.75" customHeight="1">
      <c r="A54" s="291"/>
      <c r="B54" s="276"/>
      <c r="C54" s="288" t="s">
        <v>194</v>
      </c>
      <c r="D54" s="289"/>
      <c r="E54" s="277"/>
      <c r="F54" s="277"/>
      <c r="G54" s="277"/>
      <c r="H54" s="126">
        <v>0</v>
      </c>
      <c r="I54" s="126">
        <v>0</v>
      </c>
      <c r="J54" s="126">
        <v>0</v>
      </c>
      <c r="K54" s="126">
        <v>0</v>
      </c>
    </row>
    <row r="55" spans="1:11" ht="12.75" customHeight="1">
      <c r="A55" s="291"/>
      <c r="B55" s="276"/>
      <c r="C55" s="288" t="s">
        <v>195</v>
      </c>
      <c r="D55" s="277"/>
      <c r="E55" s="277"/>
      <c r="F55" s="277"/>
      <c r="G55" s="277"/>
      <c r="H55" s="126">
        <v>0</v>
      </c>
      <c r="I55" s="126">
        <v>0</v>
      </c>
      <c r="J55" s="126">
        <v>0</v>
      </c>
      <c r="K55" s="126">
        <v>0</v>
      </c>
    </row>
    <row r="56" spans="1:11" ht="12.75" customHeight="1">
      <c r="A56" s="287"/>
      <c r="B56" s="277"/>
      <c r="C56" s="288" t="s">
        <v>196</v>
      </c>
      <c r="D56" s="277"/>
      <c r="E56" s="277"/>
      <c r="F56" s="277"/>
      <c r="G56" s="277"/>
      <c r="H56" s="286"/>
      <c r="I56" s="286"/>
      <c r="J56" s="286"/>
      <c r="K56" s="286"/>
    </row>
    <row r="57" spans="1:11" ht="12.75" customHeight="1">
      <c r="A57" s="287"/>
      <c r="B57" s="277"/>
      <c r="C57" s="288" t="s">
        <v>187</v>
      </c>
      <c r="D57" s="277"/>
      <c r="E57" s="277"/>
      <c r="F57" s="277"/>
      <c r="G57" s="277"/>
      <c r="H57" s="126">
        <v>0</v>
      </c>
      <c r="I57" s="126">
        <v>0</v>
      </c>
      <c r="J57" s="126">
        <v>0</v>
      </c>
      <c r="K57" s="126">
        <v>103</v>
      </c>
    </row>
    <row r="58" spans="1:11" ht="12.75" customHeight="1">
      <c r="A58" s="287"/>
      <c r="B58" s="277"/>
      <c r="C58" s="288" t="s">
        <v>188</v>
      </c>
      <c r="D58" s="277"/>
      <c r="E58" s="277"/>
      <c r="F58" s="277"/>
      <c r="G58" s="277"/>
      <c r="H58" s="126">
        <v>0</v>
      </c>
      <c r="I58" s="126">
        <v>0</v>
      </c>
      <c r="J58" s="126">
        <v>0</v>
      </c>
      <c r="K58" s="126">
        <v>0</v>
      </c>
    </row>
    <row r="59" spans="1:11" ht="12.75" customHeight="1">
      <c r="A59" s="287"/>
      <c r="B59" s="277"/>
      <c r="C59" s="288" t="s">
        <v>189</v>
      </c>
      <c r="D59" s="277"/>
      <c r="E59" s="277"/>
      <c r="F59" s="277"/>
      <c r="G59" s="277"/>
      <c r="H59" s="126">
        <v>0</v>
      </c>
      <c r="I59" s="126">
        <v>0</v>
      </c>
      <c r="J59" s="126">
        <v>0</v>
      </c>
      <c r="K59" s="126">
        <v>507</v>
      </c>
    </row>
    <row r="60" spans="1:11" ht="12.75" customHeight="1">
      <c r="A60" s="287"/>
      <c r="B60" s="277"/>
      <c r="C60" s="288" t="s">
        <v>193</v>
      </c>
      <c r="D60" s="277"/>
      <c r="E60" s="277"/>
      <c r="F60" s="277"/>
      <c r="G60" s="277"/>
      <c r="H60" s="126">
        <v>5577</v>
      </c>
      <c r="I60" s="126">
        <v>15480.273872243628</v>
      </c>
      <c r="J60" s="126">
        <v>80.35312202038004</v>
      </c>
      <c r="K60" s="126">
        <v>3235</v>
      </c>
    </row>
    <row r="61" spans="1:11" ht="12.75" customHeight="1">
      <c r="A61" s="287"/>
      <c r="B61" s="277" t="s">
        <v>249</v>
      </c>
      <c r="C61" s="288"/>
      <c r="D61" s="277"/>
      <c r="E61" s="277"/>
      <c r="F61" s="277"/>
      <c r="G61" s="277"/>
      <c r="H61" s="141">
        <f>SUM(H50:H60)</f>
        <v>5577</v>
      </c>
      <c r="I61" s="141">
        <v>15490.407872243628</v>
      </c>
      <c r="J61" s="141">
        <v>80.35312202038004</v>
      </c>
      <c r="K61" s="141">
        <f>SUM(K50:K60)</f>
        <v>3845</v>
      </c>
    </row>
    <row r="62" spans="1:11" ht="12.75" customHeight="1">
      <c r="A62" s="287"/>
      <c r="B62" s="285" t="s">
        <v>197</v>
      </c>
      <c r="C62" s="285" t="s">
        <v>198</v>
      </c>
      <c r="D62" s="276"/>
      <c r="E62" s="277"/>
      <c r="F62" s="277"/>
      <c r="G62" s="277"/>
      <c r="H62" s="303"/>
      <c r="I62" s="303"/>
      <c r="J62" s="303"/>
      <c r="K62" s="303"/>
    </row>
    <row r="63" spans="1:11" ht="12.75" customHeight="1">
      <c r="A63" s="287"/>
      <c r="B63" s="277"/>
      <c r="C63" s="302" t="s">
        <v>180</v>
      </c>
      <c r="D63" s="277"/>
      <c r="E63" s="277"/>
      <c r="F63" s="277"/>
      <c r="G63" s="277"/>
      <c r="H63" s="126">
        <v>0</v>
      </c>
      <c r="I63" s="126">
        <v>0</v>
      </c>
      <c r="J63" s="126">
        <v>0</v>
      </c>
      <c r="K63" s="126">
        <v>0</v>
      </c>
    </row>
    <row r="64" spans="1:11" ht="12.75" customHeight="1">
      <c r="A64" s="287"/>
      <c r="B64" s="277"/>
      <c r="C64" s="288" t="s">
        <v>181</v>
      </c>
      <c r="D64" s="289"/>
      <c r="E64" s="277"/>
      <c r="F64" s="277"/>
      <c r="G64" s="277"/>
      <c r="H64" s="126">
        <v>5</v>
      </c>
      <c r="I64" s="126">
        <v>10.844000000000007</v>
      </c>
      <c r="J64" s="126">
        <v>0</v>
      </c>
      <c r="K64" s="126">
        <v>0</v>
      </c>
    </row>
    <row r="65" spans="1:11" ht="12.75" customHeight="1" hidden="1">
      <c r="A65" s="287"/>
      <c r="B65" s="277"/>
      <c r="C65" s="288" t="s">
        <v>199</v>
      </c>
      <c r="D65" s="289"/>
      <c r="E65" s="277"/>
      <c r="F65" s="277"/>
      <c r="G65" s="277"/>
      <c r="H65" s="286"/>
      <c r="I65" s="286"/>
      <c r="J65" s="286"/>
      <c r="K65" s="286"/>
    </row>
    <row r="66" spans="1:11" ht="12.75" customHeight="1">
      <c r="A66" s="287"/>
      <c r="B66" s="277"/>
      <c r="C66" s="302" t="s">
        <v>200</v>
      </c>
      <c r="D66" s="289"/>
      <c r="E66" s="277"/>
      <c r="F66" s="277"/>
      <c r="G66" s="277"/>
      <c r="H66" s="126">
        <v>374</v>
      </c>
      <c r="I66" s="126">
        <v>2080</v>
      </c>
      <c r="J66" s="126">
        <v>2080</v>
      </c>
      <c r="K66" s="126">
        <v>0</v>
      </c>
    </row>
    <row r="67" spans="1:11" ht="12.75" customHeight="1">
      <c r="A67" s="287"/>
      <c r="B67" s="277"/>
      <c r="C67" s="288" t="s">
        <v>183</v>
      </c>
      <c r="D67" s="277"/>
      <c r="E67" s="277"/>
      <c r="F67" s="277"/>
      <c r="G67" s="277"/>
      <c r="H67" s="126">
        <v>14255</v>
      </c>
      <c r="I67" s="126">
        <v>58852.56188958175</v>
      </c>
      <c r="J67" s="126">
        <v>4191.905824320622</v>
      </c>
      <c r="K67" s="126">
        <v>18117</v>
      </c>
    </row>
    <row r="68" spans="1:11" ht="12.75" customHeight="1">
      <c r="A68" s="287"/>
      <c r="B68" s="277" t="s">
        <v>250</v>
      </c>
      <c r="C68" s="288"/>
      <c r="D68" s="277"/>
      <c r="E68" s="277"/>
      <c r="F68" s="277"/>
      <c r="G68" s="277"/>
      <c r="H68" s="141">
        <f>-SUM(H63:H67)</f>
        <v>-14634</v>
      </c>
      <c r="I68" s="141">
        <v>-60943.40588958175</v>
      </c>
      <c r="J68" s="141">
        <v>-6271.905824320622</v>
      </c>
      <c r="K68" s="141">
        <f>-SUM(K63:K67)</f>
        <v>-18117</v>
      </c>
    </row>
    <row r="69" spans="1:11" ht="12.75" customHeight="1">
      <c r="A69" s="287"/>
      <c r="B69" s="305" t="s">
        <v>251</v>
      </c>
      <c r="C69" s="306"/>
      <c r="D69" s="306"/>
      <c r="E69" s="306"/>
      <c r="F69" s="306"/>
      <c r="G69" s="306"/>
      <c r="H69" s="298">
        <f>+H44+H61+H68</f>
        <v>-9053.91036</v>
      </c>
      <c r="I69" s="298">
        <v>-45423.280747338125</v>
      </c>
      <c r="J69" s="298">
        <v>-6188.482732300242</v>
      </c>
      <c r="K69" s="298">
        <f>+K68+K61+K44</f>
        <v>-14272</v>
      </c>
    </row>
    <row r="70" spans="1:11" ht="12.75" customHeight="1">
      <c r="A70" s="284" t="s">
        <v>87</v>
      </c>
      <c r="B70" s="285" t="s">
        <v>201</v>
      </c>
      <c r="C70" s="293"/>
      <c r="D70" s="276"/>
      <c r="E70" s="277"/>
      <c r="F70" s="277"/>
      <c r="G70" s="277"/>
      <c r="H70" s="286"/>
      <c r="I70" s="286"/>
      <c r="J70" s="286"/>
      <c r="K70" s="286"/>
    </row>
    <row r="71" spans="1:11" ht="12.75" customHeight="1">
      <c r="A71" s="287"/>
      <c r="B71" s="285" t="s">
        <v>202</v>
      </c>
      <c r="C71" s="285" t="s">
        <v>203</v>
      </c>
      <c r="D71" s="277"/>
      <c r="E71" s="277"/>
      <c r="F71" s="277"/>
      <c r="G71" s="277"/>
      <c r="H71" s="307"/>
      <c r="I71" s="307"/>
      <c r="J71" s="307"/>
      <c r="K71" s="307"/>
    </row>
    <row r="72" spans="1:11" ht="12.75" customHeight="1">
      <c r="A72" s="287"/>
      <c r="B72" s="277"/>
      <c r="C72" s="288" t="s">
        <v>204</v>
      </c>
      <c r="D72" s="277"/>
      <c r="E72" s="277"/>
      <c r="F72" s="277"/>
      <c r="G72" s="277"/>
      <c r="H72" s="126">
        <v>0</v>
      </c>
      <c r="I72" s="126">
        <v>0</v>
      </c>
      <c r="J72" s="126">
        <v>0</v>
      </c>
      <c r="K72" s="126">
        <v>0</v>
      </c>
    </row>
    <row r="73" spans="1:11" ht="12.75" customHeight="1">
      <c r="A73" s="287"/>
      <c r="B73" s="277"/>
      <c r="C73" s="288" t="s">
        <v>205</v>
      </c>
      <c r="D73" s="277"/>
      <c r="E73" s="277"/>
      <c r="F73" s="277"/>
      <c r="G73" s="277"/>
      <c r="H73" s="126">
        <v>0</v>
      </c>
      <c r="I73" s="126">
        <v>0</v>
      </c>
      <c r="J73" s="126">
        <v>0</v>
      </c>
      <c r="K73" s="126">
        <v>0</v>
      </c>
    </row>
    <row r="74" spans="1:11" ht="12.75" customHeight="1">
      <c r="A74" s="287"/>
      <c r="B74" s="277"/>
      <c r="C74" s="288" t="s">
        <v>206</v>
      </c>
      <c r="D74" s="289"/>
      <c r="E74" s="289"/>
      <c r="F74" s="289"/>
      <c r="G74" s="277"/>
      <c r="H74" s="126">
        <v>0</v>
      </c>
      <c r="I74" s="126">
        <v>0</v>
      </c>
      <c r="J74" s="126">
        <v>0</v>
      </c>
      <c r="K74" s="126">
        <v>0</v>
      </c>
    </row>
    <row r="75" spans="1:11" ht="12.75" customHeight="1">
      <c r="A75" s="287"/>
      <c r="B75" s="277"/>
      <c r="C75" s="302" t="s">
        <v>207</v>
      </c>
      <c r="D75" s="289"/>
      <c r="E75" s="289"/>
      <c r="F75" s="289"/>
      <c r="G75" s="277"/>
      <c r="H75" s="212">
        <v>45.08120000000003</v>
      </c>
      <c r="I75" s="212">
        <v>4.925200000000005</v>
      </c>
      <c r="J75" s="212">
        <v>0</v>
      </c>
      <c r="K75" s="212">
        <v>0</v>
      </c>
    </row>
    <row r="76" spans="1:11" ht="12.75" customHeight="1">
      <c r="A76" s="291"/>
      <c r="B76" s="285" t="s">
        <v>208</v>
      </c>
      <c r="C76" s="285" t="s">
        <v>209</v>
      </c>
      <c r="D76" s="289"/>
      <c r="E76" s="277"/>
      <c r="F76" s="277"/>
      <c r="G76" s="277"/>
      <c r="H76" s="303"/>
      <c r="I76" s="303"/>
      <c r="J76" s="303"/>
      <c r="K76" s="303"/>
    </row>
    <row r="77" spans="1:11" ht="12.75" customHeight="1">
      <c r="A77" s="287"/>
      <c r="B77" s="277"/>
      <c r="C77" s="288" t="s">
        <v>204</v>
      </c>
      <c r="D77" s="277"/>
      <c r="E77" s="277"/>
      <c r="F77" s="277"/>
      <c r="G77" s="308"/>
      <c r="H77" s="126">
        <v>130.42641000000006</v>
      </c>
      <c r="I77" s="126">
        <v>5856.566599999998</v>
      </c>
      <c r="J77" s="126">
        <v>12.310560000000006</v>
      </c>
      <c r="K77" s="126">
        <v>522</v>
      </c>
    </row>
    <row r="78" spans="1:11" ht="12.75" customHeight="1">
      <c r="A78" s="287"/>
      <c r="B78" s="277"/>
      <c r="C78" s="288" t="s">
        <v>205</v>
      </c>
      <c r="D78" s="277"/>
      <c r="E78" s="277"/>
      <c r="F78" s="277"/>
      <c r="G78" s="277"/>
      <c r="H78" s="126">
        <v>0</v>
      </c>
      <c r="I78" s="126">
        <v>0</v>
      </c>
      <c r="J78" s="126">
        <v>0</v>
      </c>
      <c r="K78" s="126">
        <v>0</v>
      </c>
    </row>
    <row r="79" spans="1:11" ht="12.75" customHeight="1">
      <c r="A79" s="287"/>
      <c r="B79" s="277"/>
      <c r="C79" s="288" t="s">
        <v>206</v>
      </c>
      <c r="D79" s="277"/>
      <c r="E79" s="277"/>
      <c r="F79" s="277"/>
      <c r="G79" s="277"/>
      <c r="H79" s="126">
        <v>0</v>
      </c>
      <c r="I79" s="126">
        <v>0</v>
      </c>
      <c r="J79" s="126">
        <v>0</v>
      </c>
      <c r="K79" s="126">
        <v>0</v>
      </c>
    </row>
    <row r="80" spans="1:11" ht="12.75" customHeight="1">
      <c r="A80" s="287"/>
      <c r="B80" s="277"/>
      <c r="C80" s="302" t="s">
        <v>210</v>
      </c>
      <c r="D80" s="277"/>
      <c r="E80" s="277"/>
      <c r="F80" s="277"/>
      <c r="G80" s="277"/>
      <c r="H80" s="126">
        <v>756.051881726813</v>
      </c>
      <c r="I80" s="126">
        <v>7561.860200974765</v>
      </c>
      <c r="J80" s="126">
        <v>705.7157713831873</v>
      </c>
      <c r="K80" s="126">
        <v>2990</v>
      </c>
    </row>
    <row r="81" spans="1:11" ht="12.75" customHeight="1">
      <c r="A81" s="287"/>
      <c r="B81" s="277"/>
      <c r="C81" s="288" t="s">
        <v>211</v>
      </c>
      <c r="D81" s="277"/>
      <c r="E81" s="277"/>
      <c r="F81" s="277"/>
      <c r="G81" s="277"/>
      <c r="H81" s="309"/>
      <c r="I81" s="309"/>
      <c r="J81" s="286"/>
      <c r="K81" s="310"/>
    </row>
    <row r="82" spans="1:11" ht="12.75" customHeight="1">
      <c r="A82" s="287"/>
      <c r="B82" s="305" t="s">
        <v>212</v>
      </c>
      <c r="C82" s="306"/>
      <c r="D82" s="306"/>
      <c r="E82" s="306"/>
      <c r="F82" s="306"/>
      <c r="G82" s="306"/>
      <c r="H82" s="298">
        <f>+H72+H73+H74+H75-H77-H78-H79-H80</f>
        <v>-841.3970917268131</v>
      </c>
      <c r="I82" s="298">
        <v>-13413.501600974763</v>
      </c>
      <c r="J82" s="298">
        <v>-718.0263313831873</v>
      </c>
      <c r="K82" s="298">
        <f>SUM(K72:K75)-SUM(K77:K80)</f>
        <v>-3512</v>
      </c>
    </row>
    <row r="83" spans="1:11" ht="12.75" customHeight="1">
      <c r="A83" s="284" t="s">
        <v>130</v>
      </c>
      <c r="B83" s="285" t="s">
        <v>213</v>
      </c>
      <c r="C83" s="276"/>
      <c r="D83" s="276"/>
      <c r="E83" s="277"/>
      <c r="F83" s="277"/>
      <c r="G83" s="277"/>
      <c r="H83" s="311"/>
      <c r="I83" s="311"/>
      <c r="J83" s="311"/>
      <c r="K83" s="311"/>
    </row>
    <row r="84" spans="1:11" ht="12.75" customHeight="1">
      <c r="A84" s="287"/>
      <c r="B84" s="285" t="s">
        <v>214</v>
      </c>
      <c r="C84" s="285" t="s">
        <v>215</v>
      </c>
      <c r="D84" s="277"/>
      <c r="E84" s="277"/>
      <c r="F84" s="277"/>
      <c r="G84" s="277"/>
      <c r="H84" s="312"/>
      <c r="I84" s="312"/>
      <c r="J84" s="313"/>
      <c r="K84" s="313"/>
    </row>
    <row r="85" spans="1:11" ht="12.75" customHeight="1">
      <c r="A85" s="287"/>
      <c r="B85" s="277"/>
      <c r="C85" s="288" t="s">
        <v>216</v>
      </c>
      <c r="D85" s="277"/>
      <c r="E85" s="277"/>
      <c r="F85" s="277"/>
      <c r="G85" s="277"/>
      <c r="H85" s="126">
        <v>1038.6820000000005</v>
      </c>
      <c r="I85" s="126">
        <v>13438.474570642851</v>
      </c>
      <c r="J85" s="126">
        <v>-2456.468529999999</v>
      </c>
      <c r="K85" s="126">
        <f>3589+1579</f>
        <v>5168</v>
      </c>
    </row>
    <row r="86" spans="1:11" ht="12.75" customHeight="1">
      <c r="A86" s="287"/>
      <c r="B86" s="277"/>
      <c r="C86" s="288" t="s">
        <v>217</v>
      </c>
      <c r="D86" s="277"/>
      <c r="E86" s="277"/>
      <c r="F86" s="277"/>
      <c r="G86" s="277"/>
      <c r="H86" s="126">
        <v>4857.242378351184</v>
      </c>
      <c r="I86" s="126">
        <v>4372.968855016003</v>
      </c>
      <c r="J86" s="126">
        <v>4344.938992248001</v>
      </c>
      <c r="K86" s="126">
        <v>410</v>
      </c>
    </row>
    <row r="87" spans="1:11" ht="12.75" customHeight="1">
      <c r="A87" s="287"/>
      <c r="B87" s="277" t="s">
        <v>252</v>
      </c>
      <c r="C87" s="288"/>
      <c r="D87" s="277"/>
      <c r="E87" s="277"/>
      <c r="F87" s="277"/>
      <c r="G87" s="277"/>
      <c r="H87" s="314">
        <f>SUM(H85:H86)</f>
        <v>5895.924378351185</v>
      </c>
      <c r="I87" s="314">
        <v>17811.443425658854</v>
      </c>
      <c r="J87" s="314">
        <v>1888.4704622480021</v>
      </c>
      <c r="K87" s="141">
        <f>+K85+K86</f>
        <v>5578</v>
      </c>
    </row>
    <row r="88" spans="1:11" ht="12.75" customHeight="1">
      <c r="A88" s="287"/>
      <c r="B88" s="285" t="s">
        <v>218</v>
      </c>
      <c r="C88" s="315" t="s">
        <v>219</v>
      </c>
      <c r="D88" s="277"/>
      <c r="E88" s="277"/>
      <c r="F88" s="277"/>
      <c r="G88" s="277"/>
      <c r="H88" s="312"/>
      <c r="I88" s="312"/>
      <c r="J88" s="313"/>
      <c r="K88" s="313"/>
    </row>
    <row r="89" spans="1:11" ht="12.75" customHeight="1">
      <c r="A89" s="287"/>
      <c r="B89" s="277"/>
      <c r="C89" s="288" t="s">
        <v>220</v>
      </c>
      <c r="D89" s="277"/>
      <c r="E89" s="277"/>
      <c r="F89" s="277"/>
      <c r="G89" s="277"/>
      <c r="H89" s="126">
        <v>113</v>
      </c>
      <c r="I89" s="126">
        <v>535.6688100000003</v>
      </c>
      <c r="J89" s="126">
        <v>11.094838350000007</v>
      </c>
      <c r="K89" s="126">
        <v>5</v>
      </c>
    </row>
    <row r="90" spans="1:11" ht="12.75" customHeight="1">
      <c r="A90" s="287"/>
      <c r="B90" s="277"/>
      <c r="C90" s="288" t="s">
        <v>221</v>
      </c>
      <c r="D90" s="277"/>
      <c r="E90" s="277"/>
      <c r="F90" s="277"/>
      <c r="G90" s="277"/>
      <c r="H90" s="126">
        <v>23</v>
      </c>
      <c r="I90" s="126">
        <v>600.7934000000005</v>
      </c>
      <c r="J90" s="126">
        <v>6.621000000000004</v>
      </c>
      <c r="K90" s="126">
        <v>0</v>
      </c>
    </row>
    <row r="91" spans="1:11" ht="12.75" customHeight="1">
      <c r="A91" s="287"/>
      <c r="B91" s="277"/>
      <c r="C91" s="288" t="s">
        <v>217</v>
      </c>
      <c r="D91" s="277"/>
      <c r="E91" s="277"/>
      <c r="F91" s="277"/>
      <c r="G91" s="277"/>
      <c r="H91" s="126">
        <f>4852</f>
        <v>4852</v>
      </c>
      <c r="I91" s="126">
        <v>58901.52382092218</v>
      </c>
      <c r="J91" s="126">
        <v>932.2990626620019</v>
      </c>
      <c r="K91" s="126">
        <v>7395</v>
      </c>
    </row>
    <row r="92" spans="1:11" ht="12.75" customHeight="1">
      <c r="A92" s="287"/>
      <c r="B92" s="277" t="s">
        <v>253</v>
      </c>
      <c r="C92" s="288"/>
      <c r="D92" s="277"/>
      <c r="E92" s="277"/>
      <c r="F92" s="277"/>
      <c r="G92" s="277"/>
      <c r="H92" s="141">
        <f>SUM(H89:H91)</f>
        <v>4988</v>
      </c>
      <c r="I92" s="141">
        <v>60037.98603092218</v>
      </c>
      <c r="J92" s="141">
        <v>950.0149010120019</v>
      </c>
      <c r="K92" s="141">
        <f>+K89+K90+K91</f>
        <v>7400</v>
      </c>
    </row>
    <row r="93" spans="1:11" ht="12.75" customHeight="1">
      <c r="A93" s="287"/>
      <c r="B93" s="305" t="s">
        <v>222</v>
      </c>
      <c r="C93" s="277"/>
      <c r="D93" s="277"/>
      <c r="E93" s="277"/>
      <c r="F93" s="277"/>
      <c r="G93" s="277"/>
      <c r="H93" s="298">
        <f>+H87-H92</f>
        <v>907.9243783511847</v>
      </c>
      <c r="I93" s="298">
        <v>-42226.54260526333</v>
      </c>
      <c r="J93" s="298">
        <v>938.4555612360002</v>
      </c>
      <c r="K93" s="298">
        <f>+K87-K92</f>
        <v>-1822</v>
      </c>
    </row>
    <row r="94" spans="1:11" ht="12.75" customHeight="1">
      <c r="A94" s="287"/>
      <c r="B94" s="288"/>
      <c r="C94" s="277"/>
      <c r="D94" s="277"/>
      <c r="E94" s="277"/>
      <c r="F94" s="277"/>
      <c r="G94" s="277"/>
      <c r="H94" s="307"/>
      <c r="I94" s="307"/>
      <c r="J94" s="307"/>
      <c r="K94" s="307"/>
    </row>
    <row r="95" spans="1:11" ht="12.75" customHeight="1">
      <c r="A95" s="287"/>
      <c r="B95" s="285" t="s">
        <v>223</v>
      </c>
      <c r="C95" s="277"/>
      <c r="D95" s="277"/>
      <c r="E95" s="277"/>
      <c r="F95" s="277"/>
      <c r="G95" s="277"/>
      <c r="H95" s="298">
        <f>+H36+H69+H82+H93</f>
        <v>24502.67660027584</v>
      </c>
      <c r="I95" s="298">
        <v>-124925.61786588027</v>
      </c>
      <c r="J95" s="298">
        <v>-4874.777381515704</v>
      </c>
      <c r="K95" s="298">
        <f>+K93+K82+K69+K36</f>
        <v>-6373</v>
      </c>
    </row>
    <row r="96" spans="1:11" ht="13.5" customHeight="1">
      <c r="A96" s="287"/>
      <c r="B96" s="285" t="s">
        <v>224</v>
      </c>
      <c r="C96" s="285" t="s">
        <v>259</v>
      </c>
      <c r="D96" s="276"/>
      <c r="E96" s="277"/>
      <c r="F96" s="277"/>
      <c r="G96" s="277"/>
      <c r="H96" s="126">
        <f>7970.11655458664+2</f>
        <v>7972.11655458664</v>
      </c>
      <c r="I96" s="126">
        <v>13171.688140216447</v>
      </c>
      <c r="J96" s="126">
        <v>3527.000231671054</v>
      </c>
      <c r="K96" s="126">
        <f>6919+1</f>
        <v>6920</v>
      </c>
    </row>
    <row r="97" spans="1:11" ht="13.5" customHeight="1">
      <c r="A97" s="287"/>
      <c r="B97" s="285" t="s">
        <v>225</v>
      </c>
      <c r="C97" s="285" t="s">
        <v>260</v>
      </c>
      <c r="D97" s="277"/>
      <c r="E97" s="277"/>
      <c r="F97" s="277"/>
      <c r="G97" s="277"/>
      <c r="H97" s="298">
        <f>+H95-H96</f>
        <v>16530.560045689203</v>
      </c>
      <c r="I97" s="298">
        <v>-138097.3060060967</v>
      </c>
      <c r="J97" s="298">
        <v>-8401.777613186758</v>
      </c>
      <c r="K97" s="298">
        <f>+K95-K96</f>
        <v>-13293</v>
      </c>
    </row>
    <row r="98" spans="1:11" ht="13.5" customHeight="1">
      <c r="A98" s="287"/>
      <c r="B98" s="277"/>
      <c r="C98" s="285" t="s">
        <v>226</v>
      </c>
      <c r="D98" s="277"/>
      <c r="E98" s="277"/>
      <c r="F98" s="277"/>
      <c r="G98" s="277"/>
      <c r="H98" s="126">
        <v>250</v>
      </c>
      <c r="I98" s="126">
        <v>345.7467967725054</v>
      </c>
      <c r="J98" s="126">
        <v>26.002756019987295</v>
      </c>
      <c r="K98" s="126">
        <v>301</v>
      </c>
    </row>
    <row r="99" spans="1:11" ht="13.5" customHeight="1">
      <c r="A99" s="294"/>
      <c r="B99" s="295" t="s">
        <v>227</v>
      </c>
      <c r="C99" s="295" t="s">
        <v>228</v>
      </c>
      <c r="D99" s="170"/>
      <c r="E99" s="170"/>
      <c r="F99" s="170"/>
      <c r="G99" s="170"/>
      <c r="H99" s="298">
        <f>+H97-H98</f>
        <v>16280.560045689203</v>
      </c>
      <c r="I99" s="298">
        <v>-138443.0528028692</v>
      </c>
      <c r="J99" s="298">
        <v>-8427.780369206745</v>
      </c>
      <c r="K99" s="298">
        <f>+K97-K98</f>
        <v>-13594</v>
      </c>
    </row>
    <row r="100" spans="1:11" ht="13.5" customHeight="1">
      <c r="A100" s="106"/>
      <c r="B100" s="106"/>
      <c r="C100" s="106"/>
      <c r="D100" s="106"/>
      <c r="E100" s="106"/>
      <c r="F100" s="106"/>
      <c r="G100" s="106"/>
      <c r="H100" s="316"/>
      <c r="I100" s="317"/>
      <c r="J100" s="275"/>
      <c r="K100" s="316"/>
    </row>
    <row r="101" spans="8:11" ht="12.75">
      <c r="H101" s="40"/>
      <c r="I101" s="40"/>
      <c r="J101" s="40"/>
      <c r="K101" s="40"/>
    </row>
    <row r="102" spans="1:11" ht="12.75">
      <c r="A102" s="31"/>
      <c r="B102" s="31"/>
      <c r="C102" s="31"/>
      <c r="D102" s="31"/>
      <c r="E102" s="31"/>
      <c r="F102" s="31"/>
      <c r="G102" s="41"/>
      <c r="H102" s="42"/>
      <c r="I102" s="42"/>
      <c r="J102" s="42"/>
      <c r="K102" s="42"/>
    </row>
    <row r="103" spans="8:11" ht="12.75">
      <c r="H103" s="42"/>
      <c r="I103" s="42"/>
      <c r="J103" s="42"/>
      <c r="K103" s="42"/>
    </row>
  </sheetData>
  <sheetProtection/>
  <mergeCells count="2">
    <mergeCell ref="A4:G4"/>
    <mergeCell ref="A37:G37"/>
  </mergeCells>
  <printOptions/>
  <pageMargins left="0.25" right="0.22" top="0.63" bottom="0.56" header="0.25" footer="0.51"/>
  <pageSetup fitToHeight="0" fitToWidth="1" horizontalDpi="600" verticalDpi="600" orientation="portrait" paperSize="9" scale="83" r:id="rId1"/>
  <headerFooter alignWithMargins="0">
    <oddHeader>&amp;RGruppo Piaggio &amp; C &amp;"Arial,Grassetto"Relazione Semestrale 2004</oddHeader>
    <oddFooter>&amp;C&amp;P+123</oddFooter>
  </headerFooter>
  <rowBreaks count="1" manualBreakCount="1">
    <brk id="3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5"/>
  <sheetViews>
    <sheetView zoomScalePageLayoutView="0" workbookViewId="0" topLeftCell="A1">
      <selection activeCell="H1" sqref="H1:M16384"/>
    </sheetView>
  </sheetViews>
  <sheetFormatPr defaultColWidth="9.140625" defaultRowHeight="12.75"/>
  <cols>
    <col min="1" max="1" width="35.7109375" style="384" customWidth="1"/>
    <col min="2" max="2" width="13.140625" style="392" customWidth="1"/>
    <col min="3" max="3" width="11.140625" style="392" customWidth="1"/>
    <col min="4" max="4" width="1.1484375" style="392" customWidth="1"/>
    <col min="5" max="5" width="13.140625" style="392" customWidth="1"/>
    <col min="6" max="6" width="11.140625" style="392" customWidth="1"/>
    <col min="7" max="16384" width="9.140625" style="384" customWidth="1"/>
  </cols>
  <sheetData>
    <row r="1" spans="1:6" s="382" customFormat="1" ht="12.75">
      <c r="A1" s="399" t="s">
        <v>338</v>
      </c>
      <c r="B1" s="381"/>
      <c r="C1" s="381"/>
      <c r="D1" s="381"/>
      <c r="E1" s="381"/>
      <c r="F1" s="381"/>
    </row>
    <row r="2" spans="1:6" s="382" customFormat="1" ht="11.25">
      <c r="A2" s="380"/>
      <c r="B2" s="381"/>
      <c r="C2" s="381"/>
      <c r="D2" s="381"/>
      <c r="E2" s="381"/>
      <c r="F2" s="381"/>
    </row>
    <row r="3" spans="1:6" s="382" customFormat="1" ht="13.5" customHeight="1">
      <c r="A3" s="380"/>
      <c r="B3" s="410" t="s">
        <v>380</v>
      </c>
      <c r="C3" s="410"/>
      <c r="D3" s="393"/>
      <c r="E3" s="410" t="s">
        <v>379</v>
      </c>
      <c r="F3" s="410"/>
    </row>
    <row r="4" spans="1:6" ht="41.25" customHeight="1">
      <c r="A4" s="400" t="s">
        <v>294</v>
      </c>
      <c r="B4" s="402" t="s">
        <v>336</v>
      </c>
      <c r="C4" s="403" t="s">
        <v>337</v>
      </c>
      <c r="D4" s="338"/>
      <c r="E4" s="402" t="s">
        <v>336</v>
      </c>
      <c r="F4" s="403" t="s">
        <v>337</v>
      </c>
    </row>
    <row r="5" spans="1:6" ht="9.75" customHeight="1">
      <c r="A5" s="398"/>
      <c r="B5" s="383"/>
      <c r="C5" s="383"/>
      <c r="D5" s="383"/>
      <c r="E5" s="383"/>
      <c r="F5" s="383"/>
    </row>
    <row r="6" spans="1:6" ht="12.75">
      <c r="A6" s="9" t="s">
        <v>359</v>
      </c>
      <c r="B6" s="385"/>
      <c r="C6" s="385"/>
      <c r="D6" s="385"/>
      <c r="E6" s="385"/>
      <c r="F6" s="385"/>
    </row>
    <row r="7" spans="1:6" ht="11.25">
      <c r="A7" s="380"/>
      <c r="B7" s="385"/>
      <c r="C7" s="385"/>
      <c r="D7" s="385"/>
      <c r="E7" s="385"/>
      <c r="F7" s="385"/>
    </row>
    <row r="8" spans="1:6" ht="12.75">
      <c r="A8" s="9" t="s">
        <v>360</v>
      </c>
      <c r="B8" s="385"/>
      <c r="C8" s="385"/>
      <c r="D8" s="385"/>
      <c r="E8" s="385"/>
      <c r="F8" s="385"/>
    </row>
    <row r="9" spans="1:6" ht="12.75">
      <c r="A9" s="396" t="s">
        <v>361</v>
      </c>
      <c r="B9" s="384">
        <v>654528</v>
      </c>
      <c r="C9" s="384"/>
      <c r="D9" s="386"/>
      <c r="E9" s="384">
        <v>660968</v>
      </c>
      <c r="F9" s="384"/>
    </row>
    <row r="10" spans="1:6" ht="12.75">
      <c r="A10" s="396" t="s">
        <v>362</v>
      </c>
      <c r="B10" s="384">
        <v>302767</v>
      </c>
      <c r="C10" s="384"/>
      <c r="D10" s="386"/>
      <c r="E10" s="384">
        <v>321015</v>
      </c>
      <c r="F10" s="384"/>
    </row>
    <row r="11" spans="1:6" ht="12.75">
      <c r="A11" s="396" t="s">
        <v>363</v>
      </c>
      <c r="B11" s="384">
        <v>7346</v>
      </c>
      <c r="C11" s="384"/>
      <c r="D11" s="386"/>
      <c r="E11" s="384"/>
      <c r="F11" s="384"/>
    </row>
    <row r="12" spans="1:6" ht="12.75">
      <c r="A12" s="396" t="s">
        <v>364</v>
      </c>
      <c r="B12" s="384">
        <v>8152</v>
      </c>
      <c r="C12" s="384"/>
      <c r="D12" s="386"/>
      <c r="E12" s="384">
        <v>6049</v>
      </c>
      <c r="F12" s="384"/>
    </row>
    <row r="13" spans="1:6" ht="12.75">
      <c r="A13" s="396" t="s">
        <v>365</v>
      </c>
      <c r="B13" s="384">
        <f>163+10305</f>
        <v>10468</v>
      </c>
      <c r="C13" s="384"/>
      <c r="D13" s="386"/>
      <c r="E13" s="384">
        <f>163+30+12854</f>
        <v>13047</v>
      </c>
      <c r="F13" s="384"/>
    </row>
    <row r="14" spans="1:6" ht="12.75">
      <c r="A14" s="396" t="s">
        <v>366</v>
      </c>
      <c r="B14" s="384">
        <v>2974</v>
      </c>
      <c r="C14" s="384"/>
      <c r="D14" s="386"/>
      <c r="E14" s="384">
        <v>1195</v>
      </c>
      <c r="F14" s="384"/>
    </row>
    <row r="15" spans="1:6" ht="12.75">
      <c r="A15" s="396" t="s">
        <v>367</v>
      </c>
      <c r="B15" s="384">
        <f>31770+1890</f>
        <v>33660</v>
      </c>
      <c r="C15" s="384"/>
      <c r="D15" s="386"/>
      <c r="E15" s="384">
        <v>36714</v>
      </c>
      <c r="F15" s="384"/>
    </row>
    <row r="16" spans="1:6" ht="12.75">
      <c r="A16" s="396" t="s">
        <v>368</v>
      </c>
      <c r="B16" s="384"/>
      <c r="C16" s="384"/>
      <c r="D16" s="386"/>
      <c r="E16" s="384">
        <v>28</v>
      </c>
      <c r="F16" s="384"/>
    </row>
    <row r="17" spans="1:6" ht="12.75">
      <c r="A17" s="396" t="s">
        <v>369</v>
      </c>
      <c r="B17" s="384">
        <v>13368</v>
      </c>
      <c r="C17" s="384">
        <v>231</v>
      </c>
      <c r="D17" s="386"/>
      <c r="E17" s="384">
        <v>13781</v>
      </c>
      <c r="F17" s="384">
        <v>372</v>
      </c>
    </row>
    <row r="18" spans="1:6" ht="12.75">
      <c r="A18" s="395" t="s">
        <v>370</v>
      </c>
      <c r="B18" s="387">
        <f>SUM(B9:B17)</f>
        <v>1033263</v>
      </c>
      <c r="C18" s="387"/>
      <c r="D18" s="388"/>
      <c r="E18" s="387">
        <f>SUM(E9:E17)</f>
        <v>1052797</v>
      </c>
      <c r="F18" s="387"/>
    </row>
    <row r="19" spans="2:6" ht="11.25" customHeight="1">
      <c r="B19" s="384"/>
      <c r="C19" s="384"/>
      <c r="D19" s="386"/>
      <c r="E19" s="384"/>
      <c r="F19" s="384"/>
    </row>
    <row r="20" spans="1:6" ht="12.75">
      <c r="A20" s="395" t="s">
        <v>371</v>
      </c>
      <c r="B20" s="389"/>
      <c r="C20" s="389"/>
      <c r="D20" s="390"/>
      <c r="E20" s="389"/>
      <c r="F20" s="389"/>
    </row>
    <row r="21" spans="1:6" ht="9.75" customHeight="1">
      <c r="A21" s="325"/>
      <c r="B21" s="384"/>
      <c r="C21" s="384"/>
      <c r="D21" s="386"/>
      <c r="E21" s="384"/>
      <c r="F21" s="384"/>
    </row>
    <row r="22" spans="1:6" ht="13.5" customHeight="1">
      <c r="A22" s="9" t="s">
        <v>372</v>
      </c>
      <c r="B22" s="384"/>
      <c r="C22" s="384"/>
      <c r="D22" s="386"/>
      <c r="E22" s="384"/>
      <c r="F22" s="384"/>
    </row>
    <row r="23" spans="1:6" ht="12.75">
      <c r="A23" s="396" t="s">
        <v>373</v>
      </c>
      <c r="B23" s="384">
        <v>75722</v>
      </c>
      <c r="C23" s="384">
        <v>864</v>
      </c>
      <c r="D23" s="386"/>
      <c r="E23" s="384">
        <v>63079</v>
      </c>
      <c r="F23" s="384">
        <v>946</v>
      </c>
    </row>
    <row r="24" spans="1:6" ht="12.75">
      <c r="A24" s="396" t="s">
        <v>369</v>
      </c>
      <c r="B24" s="384">
        <f>26513+1</f>
        <v>26514</v>
      </c>
      <c r="C24" s="384">
        <v>7162</v>
      </c>
      <c r="D24" s="386"/>
      <c r="E24" s="384">
        <v>37301</v>
      </c>
      <c r="F24" s="384">
        <v>6610</v>
      </c>
    </row>
    <row r="25" spans="1:6" ht="12.75">
      <c r="A25" s="396" t="s">
        <v>374</v>
      </c>
      <c r="B25" s="384">
        <v>23615</v>
      </c>
      <c r="C25" s="384"/>
      <c r="D25" s="386"/>
      <c r="E25" s="384">
        <v>18592</v>
      </c>
      <c r="F25" s="384"/>
    </row>
    <row r="26" spans="1:6" ht="12.75">
      <c r="A26" s="396" t="s">
        <v>375</v>
      </c>
      <c r="B26" s="384">
        <v>207808</v>
      </c>
      <c r="C26" s="384"/>
      <c r="D26" s="386"/>
      <c r="E26" s="384">
        <v>221086</v>
      </c>
      <c r="F26" s="384"/>
    </row>
    <row r="27" spans="1:6" ht="15.75" customHeight="1">
      <c r="A27" s="396" t="s">
        <v>365</v>
      </c>
      <c r="B27" s="384">
        <v>838</v>
      </c>
      <c r="C27" s="384"/>
      <c r="D27" s="386"/>
      <c r="E27" s="384">
        <v>1260</v>
      </c>
      <c r="F27" s="384"/>
    </row>
    <row r="28" spans="1:6" ht="12.75">
      <c r="A28" s="396" t="s">
        <v>376</v>
      </c>
      <c r="B28" s="384">
        <v>66504</v>
      </c>
      <c r="C28" s="384"/>
      <c r="D28" s="386"/>
      <c r="E28" s="384">
        <v>86110</v>
      </c>
      <c r="F28" s="384"/>
    </row>
    <row r="29" spans="1:6" ht="12.75">
      <c r="A29" s="327" t="s">
        <v>377</v>
      </c>
      <c r="B29" s="389">
        <f>SUM(B23:B28)</f>
        <v>401001</v>
      </c>
      <c r="C29" s="389"/>
      <c r="D29" s="390"/>
      <c r="E29" s="389">
        <f>SUM(E23:E28)</f>
        <v>427428</v>
      </c>
      <c r="F29" s="389"/>
    </row>
    <row r="30" spans="2:6" ht="10.5" customHeight="1">
      <c r="B30" s="384"/>
      <c r="C30" s="384"/>
      <c r="D30" s="386"/>
      <c r="E30" s="384"/>
      <c r="F30" s="384"/>
    </row>
    <row r="31" spans="1:6" ht="13.5" thickBot="1">
      <c r="A31" s="336" t="s">
        <v>378</v>
      </c>
      <c r="B31" s="391">
        <f>+B29+B18</f>
        <v>1434264</v>
      </c>
      <c r="C31" s="391"/>
      <c r="D31" s="390"/>
      <c r="E31" s="391">
        <f>+E29+E18</f>
        <v>1480225</v>
      </c>
      <c r="F31" s="391"/>
    </row>
    <row r="32" spans="2:6" ht="8.25" customHeight="1" thickTop="1">
      <c r="B32" s="384"/>
      <c r="C32" s="384"/>
      <c r="D32" s="386"/>
      <c r="E32" s="384"/>
      <c r="F32" s="384"/>
    </row>
    <row r="33" spans="2:6" ht="11.25">
      <c r="B33" s="384"/>
      <c r="C33" s="384"/>
      <c r="D33" s="384"/>
      <c r="E33" s="384"/>
      <c r="F33" s="384"/>
    </row>
    <row r="34" spans="2:6" ht="11.25">
      <c r="B34" s="384"/>
      <c r="C34" s="384"/>
      <c r="D34" s="384"/>
      <c r="E34" s="384"/>
      <c r="F34" s="384"/>
    </row>
    <row r="35" spans="2:6" ht="11.25">
      <c r="B35" s="384"/>
      <c r="C35" s="384"/>
      <c r="D35" s="384"/>
      <c r="E35" s="384"/>
      <c r="F35" s="384"/>
    </row>
    <row r="36" spans="2:6" ht="11.25">
      <c r="B36" s="384"/>
      <c r="C36" s="384"/>
      <c r="D36" s="384"/>
      <c r="E36" s="384"/>
      <c r="F36" s="384"/>
    </row>
    <row r="37" spans="2:6" ht="11.25">
      <c r="B37" s="384"/>
      <c r="C37" s="384"/>
      <c r="D37" s="384"/>
      <c r="E37" s="384"/>
      <c r="F37" s="384"/>
    </row>
    <row r="38" spans="2:6" ht="11.25">
      <c r="B38" s="384"/>
      <c r="C38" s="384"/>
      <c r="D38" s="384"/>
      <c r="E38" s="384"/>
      <c r="F38" s="384"/>
    </row>
    <row r="39" spans="2:6" ht="11.25">
      <c r="B39" s="384"/>
      <c r="C39" s="384"/>
      <c r="D39" s="384"/>
      <c r="E39" s="384"/>
      <c r="F39" s="384"/>
    </row>
    <row r="40" spans="2:6" ht="11.25">
      <c r="B40" s="384"/>
      <c r="C40" s="384"/>
      <c r="D40" s="384"/>
      <c r="E40" s="384"/>
      <c r="F40" s="384"/>
    </row>
    <row r="41" spans="2:6" ht="11.25">
      <c r="B41" s="384"/>
      <c r="C41" s="384"/>
      <c r="D41" s="384"/>
      <c r="E41" s="384"/>
      <c r="F41" s="384"/>
    </row>
    <row r="42" spans="2:6" ht="11.25">
      <c r="B42" s="384"/>
      <c r="C42" s="384"/>
      <c r="D42" s="384"/>
      <c r="E42" s="384"/>
      <c r="F42" s="384"/>
    </row>
    <row r="43" spans="2:6" ht="11.25">
      <c r="B43" s="384"/>
      <c r="C43" s="384"/>
      <c r="D43" s="384"/>
      <c r="E43" s="384"/>
      <c r="F43" s="384"/>
    </row>
    <row r="44" spans="2:6" ht="11.25">
      <c r="B44" s="384"/>
      <c r="C44" s="384"/>
      <c r="D44" s="384"/>
      <c r="E44" s="384"/>
      <c r="F44" s="384"/>
    </row>
    <row r="45" spans="2:6" ht="11.25">
      <c r="B45" s="384"/>
      <c r="C45" s="384"/>
      <c r="D45" s="384"/>
      <c r="E45" s="384"/>
      <c r="F45" s="384"/>
    </row>
    <row r="46" spans="2:6" ht="11.25">
      <c r="B46" s="384"/>
      <c r="C46" s="384"/>
      <c r="D46" s="384"/>
      <c r="E46" s="384"/>
      <c r="F46" s="384"/>
    </row>
    <row r="47" spans="2:6" ht="11.25">
      <c r="B47" s="384"/>
      <c r="C47" s="384"/>
      <c r="D47" s="384"/>
      <c r="E47" s="384"/>
      <c r="F47" s="384"/>
    </row>
    <row r="48" spans="2:6" ht="11.25">
      <c r="B48" s="384"/>
      <c r="C48" s="384"/>
      <c r="D48" s="384"/>
      <c r="E48" s="384"/>
      <c r="F48" s="384"/>
    </row>
    <row r="49" spans="2:6" ht="11.25">
      <c r="B49" s="384"/>
      <c r="C49" s="384"/>
      <c r="D49" s="384"/>
      <c r="E49" s="384"/>
      <c r="F49" s="384"/>
    </row>
    <row r="50" spans="2:6" ht="11.25">
      <c r="B50" s="384"/>
      <c r="C50" s="384"/>
      <c r="D50" s="384"/>
      <c r="E50" s="384"/>
      <c r="F50" s="384"/>
    </row>
    <row r="51" spans="2:6" ht="11.25">
      <c r="B51" s="384"/>
      <c r="C51" s="384"/>
      <c r="D51" s="384"/>
      <c r="E51" s="384"/>
      <c r="F51" s="384"/>
    </row>
    <row r="52" spans="2:6" ht="11.25">
      <c r="B52" s="384"/>
      <c r="C52" s="384"/>
      <c r="D52" s="384"/>
      <c r="E52" s="384"/>
      <c r="F52" s="384"/>
    </row>
    <row r="53" spans="2:6" ht="11.25">
      <c r="B53" s="384"/>
      <c r="C53" s="384"/>
      <c r="D53" s="384"/>
      <c r="E53" s="384"/>
      <c r="F53" s="384"/>
    </row>
    <row r="54" spans="2:6" ht="11.25">
      <c r="B54" s="384"/>
      <c r="C54" s="384"/>
      <c r="D54" s="384"/>
      <c r="E54" s="384"/>
      <c r="F54" s="384"/>
    </row>
    <row r="55" spans="2:6" ht="11.25">
      <c r="B55" s="384"/>
      <c r="C55" s="384"/>
      <c r="D55" s="384"/>
      <c r="E55" s="384"/>
      <c r="F55" s="384"/>
    </row>
    <row r="56" spans="2:6" ht="11.25">
      <c r="B56" s="384"/>
      <c r="C56" s="384"/>
      <c r="D56" s="384"/>
      <c r="E56" s="384"/>
      <c r="F56" s="384"/>
    </row>
    <row r="57" spans="2:6" ht="11.25">
      <c r="B57" s="384"/>
      <c r="C57" s="384"/>
      <c r="D57" s="384"/>
      <c r="E57" s="384"/>
      <c r="F57" s="384"/>
    </row>
    <row r="58" spans="2:6" ht="11.25">
      <c r="B58" s="384"/>
      <c r="C58" s="384"/>
      <c r="D58" s="384"/>
      <c r="E58" s="384"/>
      <c r="F58" s="384"/>
    </row>
    <row r="59" spans="2:6" ht="11.25">
      <c r="B59" s="384"/>
      <c r="C59" s="384"/>
      <c r="D59" s="384"/>
      <c r="E59" s="384"/>
      <c r="F59" s="384"/>
    </row>
    <row r="60" spans="2:6" ht="11.25">
      <c r="B60" s="384"/>
      <c r="C60" s="384"/>
      <c r="D60" s="384"/>
      <c r="E60" s="384"/>
      <c r="F60" s="384"/>
    </row>
    <row r="61" spans="2:6" ht="11.25">
      <c r="B61" s="384"/>
      <c r="C61" s="384"/>
      <c r="D61" s="384"/>
      <c r="E61" s="384"/>
      <c r="F61" s="384"/>
    </row>
    <row r="62" spans="2:6" ht="11.25">
      <c r="B62" s="384"/>
      <c r="C62" s="384"/>
      <c r="D62" s="384"/>
      <c r="E62" s="384"/>
      <c r="F62" s="384"/>
    </row>
    <row r="63" spans="2:6" ht="11.25">
      <c r="B63" s="384"/>
      <c r="C63" s="384"/>
      <c r="D63" s="384"/>
      <c r="E63" s="384"/>
      <c r="F63" s="384"/>
    </row>
    <row r="64" spans="2:6" ht="11.25">
      <c r="B64" s="384"/>
      <c r="C64" s="384"/>
      <c r="D64" s="384"/>
      <c r="E64" s="384"/>
      <c r="F64" s="384"/>
    </row>
    <row r="65" spans="2:6" ht="11.25">
      <c r="B65" s="384"/>
      <c r="C65" s="384"/>
      <c r="D65" s="384"/>
      <c r="E65" s="384"/>
      <c r="F65" s="384"/>
    </row>
    <row r="66" spans="2:6" ht="11.25">
      <c r="B66" s="384"/>
      <c r="C66" s="384"/>
      <c r="D66" s="384"/>
      <c r="E66" s="384"/>
      <c r="F66" s="384"/>
    </row>
    <row r="67" spans="2:6" ht="11.25">
      <c r="B67" s="384"/>
      <c r="C67" s="384"/>
      <c r="D67" s="384"/>
      <c r="E67" s="384"/>
      <c r="F67" s="384"/>
    </row>
    <row r="68" spans="2:6" ht="11.25">
      <c r="B68" s="384"/>
      <c r="C68" s="384"/>
      <c r="D68" s="384"/>
      <c r="E68" s="384"/>
      <c r="F68" s="384"/>
    </row>
    <row r="69" spans="2:6" ht="11.25">
      <c r="B69" s="384"/>
      <c r="C69" s="384"/>
      <c r="D69" s="384"/>
      <c r="E69" s="384"/>
      <c r="F69" s="384"/>
    </row>
    <row r="70" spans="2:6" ht="11.25">
      <c r="B70" s="384"/>
      <c r="C70" s="384"/>
      <c r="D70" s="384"/>
      <c r="E70" s="384"/>
      <c r="F70" s="384"/>
    </row>
    <row r="71" spans="2:6" ht="11.25">
      <c r="B71" s="384"/>
      <c r="C71" s="384"/>
      <c r="D71" s="384"/>
      <c r="E71" s="384"/>
      <c r="F71" s="384"/>
    </row>
    <row r="72" spans="2:6" ht="11.25">
      <c r="B72" s="384"/>
      <c r="C72" s="384"/>
      <c r="D72" s="384"/>
      <c r="E72" s="384"/>
      <c r="F72" s="384"/>
    </row>
    <row r="73" spans="2:6" ht="11.25">
      <c r="B73" s="384"/>
      <c r="C73" s="384"/>
      <c r="D73" s="384"/>
      <c r="E73" s="384"/>
      <c r="F73" s="384"/>
    </row>
    <row r="74" spans="2:6" ht="11.25">
      <c r="B74" s="384"/>
      <c r="C74" s="384"/>
      <c r="D74" s="384"/>
      <c r="E74" s="384"/>
      <c r="F74" s="384"/>
    </row>
    <row r="75" spans="2:6" ht="11.25">
      <c r="B75" s="384"/>
      <c r="C75" s="384"/>
      <c r="D75" s="384"/>
      <c r="E75" s="384"/>
      <c r="F75" s="384"/>
    </row>
    <row r="76" spans="2:6" ht="11.25">
      <c r="B76" s="384"/>
      <c r="C76" s="384"/>
      <c r="D76" s="384"/>
      <c r="E76" s="384"/>
      <c r="F76" s="384"/>
    </row>
    <row r="77" spans="2:6" ht="11.25">
      <c r="B77" s="384"/>
      <c r="C77" s="384"/>
      <c r="D77" s="384"/>
      <c r="E77" s="384"/>
      <c r="F77" s="384"/>
    </row>
    <row r="78" spans="2:6" ht="11.25">
      <c r="B78" s="384"/>
      <c r="C78" s="384"/>
      <c r="D78" s="384"/>
      <c r="E78" s="384"/>
      <c r="F78" s="384"/>
    </row>
    <row r="79" spans="2:6" ht="11.25">
      <c r="B79" s="384"/>
      <c r="C79" s="384"/>
      <c r="D79" s="384"/>
      <c r="E79" s="384"/>
      <c r="F79" s="384"/>
    </row>
    <row r="80" spans="2:6" ht="11.25">
      <c r="B80" s="384"/>
      <c r="C80" s="384"/>
      <c r="D80" s="384"/>
      <c r="E80" s="384"/>
      <c r="F80" s="384"/>
    </row>
    <row r="81" spans="2:6" ht="11.25">
      <c r="B81" s="384"/>
      <c r="C81" s="384"/>
      <c r="D81" s="384"/>
      <c r="E81" s="384"/>
      <c r="F81" s="384"/>
    </row>
    <row r="82" spans="2:6" ht="11.25">
      <c r="B82" s="384"/>
      <c r="C82" s="384"/>
      <c r="D82" s="384"/>
      <c r="E82" s="384"/>
      <c r="F82" s="384"/>
    </row>
    <row r="83" spans="2:6" ht="11.25">
      <c r="B83" s="384"/>
      <c r="C83" s="384"/>
      <c r="D83" s="384"/>
      <c r="E83" s="384"/>
      <c r="F83" s="384"/>
    </row>
    <row r="84" spans="2:6" ht="11.25">
      <c r="B84" s="384"/>
      <c r="C84" s="384"/>
      <c r="D84" s="384"/>
      <c r="E84" s="384"/>
      <c r="F84" s="384"/>
    </row>
    <row r="85" spans="2:6" ht="11.25">
      <c r="B85" s="384"/>
      <c r="C85" s="384"/>
      <c r="D85" s="384"/>
      <c r="E85" s="384"/>
      <c r="F85" s="384"/>
    </row>
    <row r="86" spans="2:6" ht="11.25">
      <c r="B86" s="384"/>
      <c r="C86" s="384"/>
      <c r="D86" s="384"/>
      <c r="E86" s="384"/>
      <c r="F86" s="384"/>
    </row>
    <row r="87" spans="2:6" ht="11.25">
      <c r="B87" s="384"/>
      <c r="C87" s="384"/>
      <c r="D87" s="384"/>
      <c r="E87" s="384"/>
      <c r="F87" s="384"/>
    </row>
    <row r="88" spans="2:6" ht="11.25">
      <c r="B88" s="384"/>
      <c r="C88" s="384"/>
      <c r="D88" s="384"/>
      <c r="E88" s="384"/>
      <c r="F88" s="384"/>
    </row>
    <row r="89" spans="2:6" ht="11.25">
      <c r="B89" s="384"/>
      <c r="C89" s="384"/>
      <c r="D89" s="384"/>
      <c r="E89" s="384"/>
      <c r="F89" s="384"/>
    </row>
    <row r="90" spans="2:6" ht="11.25">
      <c r="B90" s="384"/>
      <c r="C90" s="384"/>
      <c r="D90" s="384"/>
      <c r="E90" s="384"/>
      <c r="F90" s="384"/>
    </row>
    <row r="91" spans="2:6" ht="11.25">
      <c r="B91" s="384"/>
      <c r="C91" s="384"/>
      <c r="D91" s="384"/>
      <c r="E91" s="384"/>
      <c r="F91" s="384"/>
    </row>
    <row r="92" spans="2:6" ht="11.25">
      <c r="B92" s="384"/>
      <c r="C92" s="384"/>
      <c r="D92" s="384"/>
      <c r="E92" s="384"/>
      <c r="F92" s="384"/>
    </row>
    <row r="93" spans="2:6" ht="11.25">
      <c r="B93" s="384"/>
      <c r="C93" s="384"/>
      <c r="D93" s="384"/>
      <c r="E93" s="384"/>
      <c r="F93" s="384"/>
    </row>
    <row r="94" spans="2:6" ht="11.25">
      <c r="B94" s="384"/>
      <c r="C94" s="384"/>
      <c r="D94" s="384"/>
      <c r="E94" s="384"/>
      <c r="F94" s="384"/>
    </row>
    <row r="95" spans="2:6" ht="11.25">
      <c r="B95" s="384"/>
      <c r="C95" s="384"/>
      <c r="D95" s="384"/>
      <c r="E95" s="384"/>
      <c r="F95" s="384"/>
    </row>
    <row r="96" spans="2:6" ht="11.25">
      <c r="B96" s="384"/>
      <c r="C96" s="384"/>
      <c r="D96" s="384"/>
      <c r="E96" s="384"/>
      <c r="F96" s="384"/>
    </row>
    <row r="97" spans="2:6" ht="11.25">
      <c r="B97" s="384"/>
      <c r="C97" s="384"/>
      <c r="D97" s="384"/>
      <c r="E97" s="384"/>
      <c r="F97" s="384"/>
    </row>
    <row r="98" spans="2:6" ht="11.25">
      <c r="B98" s="384"/>
      <c r="C98" s="384"/>
      <c r="D98" s="384"/>
      <c r="E98" s="384"/>
      <c r="F98" s="384"/>
    </row>
    <row r="99" spans="2:6" ht="11.25">
      <c r="B99" s="384"/>
      <c r="C99" s="384"/>
      <c r="D99" s="384"/>
      <c r="E99" s="384"/>
      <c r="F99" s="384"/>
    </row>
    <row r="100" spans="2:6" ht="11.25">
      <c r="B100" s="384"/>
      <c r="C100" s="384"/>
      <c r="D100" s="384"/>
      <c r="E100" s="384"/>
      <c r="F100" s="384"/>
    </row>
    <row r="101" spans="2:6" ht="11.25">
      <c r="B101" s="384"/>
      <c r="C101" s="384"/>
      <c r="D101" s="384"/>
      <c r="E101" s="384"/>
      <c r="F101" s="384"/>
    </row>
    <row r="102" spans="2:6" ht="11.25">
      <c r="B102" s="384"/>
      <c r="C102" s="384"/>
      <c r="D102" s="384"/>
      <c r="E102" s="384"/>
      <c r="F102" s="384"/>
    </row>
    <row r="103" spans="2:6" ht="11.25">
      <c r="B103" s="384"/>
      <c r="C103" s="384"/>
      <c r="D103" s="384"/>
      <c r="E103" s="384"/>
      <c r="F103" s="384"/>
    </row>
    <row r="104" spans="2:6" ht="11.25">
      <c r="B104" s="384"/>
      <c r="C104" s="384"/>
      <c r="D104" s="384"/>
      <c r="E104" s="384"/>
      <c r="F104" s="384"/>
    </row>
    <row r="105" spans="2:6" ht="11.25">
      <c r="B105" s="384"/>
      <c r="C105" s="384"/>
      <c r="D105" s="384"/>
      <c r="E105" s="384"/>
      <c r="F105" s="384"/>
    </row>
    <row r="106" spans="2:6" ht="11.25">
      <c r="B106" s="384"/>
      <c r="C106" s="384"/>
      <c r="D106" s="384"/>
      <c r="E106" s="384"/>
      <c r="F106" s="384"/>
    </row>
    <row r="107" spans="2:6" ht="11.25">
      <c r="B107" s="384"/>
      <c r="C107" s="384"/>
      <c r="D107" s="384"/>
      <c r="E107" s="384"/>
      <c r="F107" s="384"/>
    </row>
    <row r="108" spans="2:6" ht="11.25">
      <c r="B108" s="384"/>
      <c r="C108" s="384"/>
      <c r="D108" s="384"/>
      <c r="E108" s="384"/>
      <c r="F108" s="384"/>
    </row>
    <row r="109" spans="2:6" ht="11.25">
      <c r="B109" s="384"/>
      <c r="C109" s="384"/>
      <c r="D109" s="384"/>
      <c r="E109" s="384"/>
      <c r="F109" s="384"/>
    </row>
    <row r="110" spans="2:6" ht="11.25">
      <c r="B110" s="384"/>
      <c r="C110" s="384"/>
      <c r="D110" s="384"/>
      <c r="E110" s="384"/>
      <c r="F110" s="384"/>
    </row>
    <row r="111" spans="2:6" ht="11.25">
      <c r="B111" s="384"/>
      <c r="C111" s="384"/>
      <c r="D111" s="384"/>
      <c r="E111" s="384"/>
      <c r="F111" s="384"/>
    </row>
    <row r="112" spans="2:6" ht="11.25">
      <c r="B112" s="384"/>
      <c r="C112" s="384"/>
      <c r="D112" s="384"/>
      <c r="E112" s="384"/>
      <c r="F112" s="384"/>
    </row>
    <row r="113" spans="2:6" ht="11.25">
      <c r="B113" s="384"/>
      <c r="C113" s="384"/>
      <c r="D113" s="384"/>
      <c r="E113" s="384"/>
      <c r="F113" s="384"/>
    </row>
    <row r="114" spans="2:6" ht="11.25">
      <c r="B114" s="384"/>
      <c r="C114" s="384"/>
      <c r="D114" s="384"/>
      <c r="E114" s="384"/>
      <c r="F114" s="384"/>
    </row>
    <row r="115" spans="2:6" ht="11.25">
      <c r="B115" s="384"/>
      <c r="C115" s="384"/>
      <c r="D115" s="384"/>
      <c r="E115" s="384"/>
      <c r="F115" s="384"/>
    </row>
    <row r="116" spans="2:6" ht="11.25">
      <c r="B116" s="384"/>
      <c r="C116" s="384"/>
      <c r="D116" s="384"/>
      <c r="E116" s="384"/>
      <c r="F116" s="384"/>
    </row>
    <row r="117" spans="2:6" ht="11.25">
      <c r="B117" s="384"/>
      <c r="C117" s="384"/>
      <c r="D117" s="384"/>
      <c r="E117" s="384"/>
      <c r="F117" s="384"/>
    </row>
    <row r="118" spans="2:6" ht="11.25">
      <c r="B118" s="384"/>
      <c r="C118" s="384"/>
      <c r="D118" s="384"/>
      <c r="E118" s="384"/>
      <c r="F118" s="384"/>
    </row>
    <row r="119" spans="2:6" ht="11.25">
      <c r="B119" s="384"/>
      <c r="C119" s="384"/>
      <c r="D119" s="384"/>
      <c r="E119" s="384"/>
      <c r="F119" s="384"/>
    </row>
    <row r="120" spans="2:6" ht="11.25">
      <c r="B120" s="384"/>
      <c r="C120" s="384"/>
      <c r="D120" s="384"/>
      <c r="E120" s="384"/>
      <c r="F120" s="384"/>
    </row>
    <row r="121" spans="2:6" ht="11.25">
      <c r="B121" s="384"/>
      <c r="C121" s="384"/>
      <c r="D121" s="384"/>
      <c r="E121" s="384"/>
      <c r="F121" s="384"/>
    </row>
    <row r="122" spans="2:6" ht="11.25">
      <c r="B122" s="384"/>
      <c r="C122" s="384"/>
      <c r="D122" s="384"/>
      <c r="E122" s="384"/>
      <c r="F122" s="384"/>
    </row>
    <row r="123" spans="2:6" ht="11.25">
      <c r="B123" s="384"/>
      <c r="C123" s="384"/>
      <c r="D123" s="384"/>
      <c r="E123" s="384"/>
      <c r="F123" s="384"/>
    </row>
    <row r="124" spans="2:6" ht="11.25">
      <c r="B124" s="384"/>
      <c r="C124" s="384"/>
      <c r="D124" s="384"/>
      <c r="E124" s="384"/>
      <c r="F124" s="384"/>
    </row>
    <row r="125" spans="2:6" ht="11.25">
      <c r="B125" s="384"/>
      <c r="C125" s="384"/>
      <c r="D125" s="384"/>
      <c r="E125" s="384"/>
      <c r="F125" s="384"/>
    </row>
    <row r="126" spans="2:6" ht="11.25">
      <c r="B126" s="384"/>
      <c r="C126" s="384"/>
      <c r="D126" s="384"/>
      <c r="E126" s="384"/>
      <c r="F126" s="384"/>
    </row>
    <row r="127" spans="2:6" ht="11.25">
      <c r="B127" s="384"/>
      <c r="C127" s="384"/>
      <c r="D127" s="384"/>
      <c r="E127" s="384"/>
      <c r="F127" s="384"/>
    </row>
    <row r="128" spans="2:6" ht="11.25">
      <c r="B128" s="384"/>
      <c r="C128" s="384"/>
      <c r="D128" s="384"/>
      <c r="E128" s="384"/>
      <c r="F128" s="384"/>
    </row>
    <row r="129" spans="2:6" ht="11.25">
      <c r="B129" s="384"/>
      <c r="C129" s="384"/>
      <c r="D129" s="384"/>
      <c r="E129" s="384"/>
      <c r="F129" s="384"/>
    </row>
    <row r="130" spans="2:6" ht="11.25">
      <c r="B130" s="384"/>
      <c r="C130" s="384"/>
      <c r="D130" s="384"/>
      <c r="E130" s="384"/>
      <c r="F130" s="384"/>
    </row>
    <row r="131" spans="2:6" ht="11.25">
      <c r="B131" s="384"/>
      <c r="C131" s="384"/>
      <c r="D131" s="384"/>
      <c r="E131" s="384"/>
      <c r="F131" s="384"/>
    </row>
    <row r="132" spans="2:6" ht="11.25">
      <c r="B132" s="384"/>
      <c r="C132" s="384"/>
      <c r="D132" s="384"/>
      <c r="E132" s="384"/>
      <c r="F132" s="384"/>
    </row>
    <row r="133" spans="2:6" ht="11.25">
      <c r="B133" s="384"/>
      <c r="C133" s="384"/>
      <c r="D133" s="384"/>
      <c r="E133" s="384"/>
      <c r="F133" s="384"/>
    </row>
    <row r="134" spans="2:6" ht="11.25">
      <c r="B134" s="384"/>
      <c r="C134" s="384"/>
      <c r="D134" s="384"/>
      <c r="E134" s="384"/>
      <c r="F134" s="384"/>
    </row>
    <row r="135" spans="2:6" ht="11.25">
      <c r="B135" s="384"/>
      <c r="C135" s="384"/>
      <c r="D135" s="384"/>
      <c r="E135" s="384"/>
      <c r="F135" s="384"/>
    </row>
    <row r="136" spans="2:6" ht="11.25">
      <c r="B136" s="384"/>
      <c r="C136" s="384"/>
      <c r="D136" s="384"/>
      <c r="E136" s="384"/>
      <c r="F136" s="384"/>
    </row>
    <row r="137" spans="2:6" ht="11.25">
      <c r="B137" s="384"/>
      <c r="C137" s="384"/>
      <c r="D137" s="384"/>
      <c r="E137" s="384"/>
      <c r="F137" s="384"/>
    </row>
    <row r="138" spans="2:6" ht="11.25">
      <c r="B138" s="384"/>
      <c r="C138" s="384"/>
      <c r="D138" s="384"/>
      <c r="E138" s="384"/>
      <c r="F138" s="384"/>
    </row>
    <row r="139" spans="2:6" ht="11.25">
      <c r="B139" s="384"/>
      <c r="C139" s="384"/>
      <c r="D139" s="384"/>
      <c r="E139" s="384"/>
      <c r="F139" s="384"/>
    </row>
    <row r="140" spans="2:6" ht="11.25">
      <c r="B140" s="384"/>
      <c r="C140" s="384"/>
      <c r="D140" s="384"/>
      <c r="E140" s="384"/>
      <c r="F140" s="384"/>
    </row>
    <row r="141" spans="2:6" ht="11.25">
      <c r="B141" s="384"/>
      <c r="C141" s="384"/>
      <c r="D141" s="384"/>
      <c r="E141" s="384"/>
      <c r="F141" s="384"/>
    </row>
    <row r="142" spans="2:6" ht="11.25">
      <c r="B142" s="384"/>
      <c r="C142" s="384"/>
      <c r="D142" s="384"/>
      <c r="E142" s="384"/>
      <c r="F142" s="384"/>
    </row>
    <row r="143" spans="2:6" ht="11.25">
      <c r="B143" s="384"/>
      <c r="C143" s="384"/>
      <c r="D143" s="384"/>
      <c r="E143" s="384"/>
      <c r="F143" s="384"/>
    </row>
    <row r="144" spans="2:6" ht="11.25">
      <c r="B144" s="384"/>
      <c r="C144" s="384"/>
      <c r="D144" s="384"/>
      <c r="E144" s="384"/>
      <c r="F144" s="384"/>
    </row>
    <row r="145" spans="2:6" ht="11.25">
      <c r="B145" s="384"/>
      <c r="C145" s="384"/>
      <c r="D145" s="384"/>
      <c r="E145" s="384"/>
      <c r="F145" s="384"/>
    </row>
    <row r="146" spans="2:6" ht="11.25">
      <c r="B146" s="384"/>
      <c r="C146" s="384"/>
      <c r="D146" s="384"/>
      <c r="E146" s="384"/>
      <c r="F146" s="384"/>
    </row>
    <row r="147" spans="2:6" ht="11.25">
      <c r="B147" s="384"/>
      <c r="C147" s="384"/>
      <c r="D147" s="384"/>
      <c r="E147" s="384"/>
      <c r="F147" s="384"/>
    </row>
    <row r="148" spans="2:6" ht="11.25">
      <c r="B148" s="384"/>
      <c r="C148" s="384"/>
      <c r="D148" s="384"/>
      <c r="E148" s="384"/>
      <c r="F148" s="384"/>
    </row>
    <row r="149" spans="2:6" ht="11.25">
      <c r="B149" s="384"/>
      <c r="C149" s="384"/>
      <c r="D149" s="384"/>
      <c r="E149" s="384"/>
      <c r="F149" s="384"/>
    </row>
    <row r="150" spans="2:6" ht="11.25">
      <c r="B150" s="384"/>
      <c r="C150" s="384"/>
      <c r="D150" s="384"/>
      <c r="E150" s="384"/>
      <c r="F150" s="384"/>
    </row>
    <row r="151" spans="2:6" ht="11.25">
      <c r="B151" s="384"/>
      <c r="C151" s="384"/>
      <c r="D151" s="384"/>
      <c r="E151" s="384"/>
      <c r="F151" s="384"/>
    </row>
    <row r="152" spans="2:6" ht="11.25">
      <c r="B152" s="384"/>
      <c r="C152" s="384"/>
      <c r="D152" s="384"/>
      <c r="E152" s="384"/>
      <c r="F152" s="384"/>
    </row>
    <row r="153" spans="2:6" ht="11.25">
      <c r="B153" s="384"/>
      <c r="C153" s="384"/>
      <c r="D153" s="384"/>
      <c r="E153" s="384"/>
      <c r="F153" s="384"/>
    </row>
    <row r="154" spans="2:6" ht="11.25">
      <c r="B154" s="384"/>
      <c r="C154" s="384"/>
      <c r="D154" s="384"/>
      <c r="E154" s="384"/>
      <c r="F154" s="384"/>
    </row>
    <row r="155" spans="2:6" ht="11.25">
      <c r="B155" s="384"/>
      <c r="C155" s="384"/>
      <c r="D155" s="384"/>
      <c r="E155" s="384"/>
      <c r="F155" s="384"/>
    </row>
    <row r="156" spans="2:6" ht="11.25">
      <c r="B156" s="384"/>
      <c r="C156" s="384"/>
      <c r="D156" s="384"/>
      <c r="E156" s="384"/>
      <c r="F156" s="384"/>
    </row>
    <row r="157" spans="2:6" ht="11.25">
      <c r="B157" s="384"/>
      <c r="C157" s="384"/>
      <c r="D157" s="384"/>
      <c r="E157" s="384"/>
      <c r="F157" s="384"/>
    </row>
    <row r="158" spans="2:6" ht="11.25">
      <c r="B158" s="384"/>
      <c r="C158" s="384"/>
      <c r="D158" s="384"/>
      <c r="E158" s="384"/>
      <c r="F158" s="384"/>
    </row>
    <row r="159" spans="2:6" ht="11.25">
      <c r="B159" s="384"/>
      <c r="C159" s="384"/>
      <c r="D159" s="384"/>
      <c r="E159" s="384"/>
      <c r="F159" s="384"/>
    </row>
    <row r="160" spans="2:6" ht="11.25">
      <c r="B160" s="384"/>
      <c r="C160" s="384"/>
      <c r="D160" s="384"/>
      <c r="E160" s="384"/>
      <c r="F160" s="384"/>
    </row>
    <row r="161" spans="2:6" ht="11.25">
      <c r="B161" s="384"/>
      <c r="C161" s="384"/>
      <c r="D161" s="384"/>
      <c r="E161" s="384"/>
      <c r="F161" s="384"/>
    </row>
    <row r="162" spans="2:6" ht="11.25">
      <c r="B162" s="384"/>
      <c r="C162" s="384"/>
      <c r="D162" s="384"/>
      <c r="E162" s="384"/>
      <c r="F162" s="384"/>
    </row>
    <row r="163" spans="2:6" ht="11.25">
      <c r="B163" s="384"/>
      <c r="C163" s="384"/>
      <c r="D163" s="384"/>
      <c r="E163" s="384"/>
      <c r="F163" s="384"/>
    </row>
    <row r="164" spans="2:6" ht="11.25">
      <c r="B164" s="384"/>
      <c r="C164" s="384"/>
      <c r="D164" s="384"/>
      <c r="E164" s="384"/>
      <c r="F164" s="384"/>
    </row>
    <row r="165" spans="2:6" ht="11.25">
      <c r="B165" s="384"/>
      <c r="C165" s="384"/>
      <c r="D165" s="384"/>
      <c r="E165" s="384"/>
      <c r="F165" s="384"/>
    </row>
    <row r="166" spans="2:6" ht="11.25">
      <c r="B166" s="384"/>
      <c r="C166" s="384"/>
      <c r="D166" s="384"/>
      <c r="E166" s="384"/>
      <c r="F166" s="384"/>
    </row>
    <row r="167" spans="2:6" ht="11.25">
      <c r="B167" s="384"/>
      <c r="C167" s="384"/>
      <c r="D167" s="384"/>
      <c r="E167" s="384"/>
      <c r="F167" s="384"/>
    </row>
    <row r="168" spans="2:6" ht="11.25">
      <c r="B168" s="384"/>
      <c r="C168" s="384"/>
      <c r="D168" s="384"/>
      <c r="E168" s="384"/>
      <c r="F168" s="384"/>
    </row>
    <row r="169" spans="2:6" ht="11.25">
      <c r="B169" s="384"/>
      <c r="C169" s="384"/>
      <c r="D169" s="384"/>
      <c r="E169" s="384"/>
      <c r="F169" s="384"/>
    </row>
    <row r="170" spans="2:6" ht="11.25">
      <c r="B170" s="384"/>
      <c r="C170" s="384"/>
      <c r="D170" s="384"/>
      <c r="E170" s="384"/>
      <c r="F170" s="384"/>
    </row>
    <row r="171" spans="2:6" ht="11.25">
      <c r="B171" s="384"/>
      <c r="C171" s="384"/>
      <c r="D171" s="384"/>
      <c r="E171" s="384"/>
      <c r="F171" s="384"/>
    </row>
    <row r="172" spans="2:6" ht="11.25">
      <c r="B172" s="384"/>
      <c r="C172" s="384"/>
      <c r="D172" s="384"/>
      <c r="E172" s="384"/>
      <c r="F172" s="384"/>
    </row>
    <row r="173" spans="2:6" ht="11.25">
      <c r="B173" s="384"/>
      <c r="C173" s="384"/>
      <c r="D173" s="384"/>
      <c r="E173" s="384"/>
      <c r="F173" s="384"/>
    </row>
    <row r="174" spans="2:6" ht="11.25">
      <c r="B174" s="384"/>
      <c r="C174" s="384"/>
      <c r="D174" s="384"/>
      <c r="E174" s="384"/>
      <c r="F174" s="384"/>
    </row>
    <row r="175" spans="2:6" ht="11.25">
      <c r="B175" s="384"/>
      <c r="C175" s="384"/>
      <c r="D175" s="384"/>
      <c r="E175" s="384"/>
      <c r="F175" s="384"/>
    </row>
    <row r="176" spans="2:6" ht="11.25">
      <c r="B176" s="384"/>
      <c r="C176" s="384"/>
      <c r="D176" s="384"/>
      <c r="E176" s="384"/>
      <c r="F176" s="384"/>
    </row>
    <row r="177" spans="2:6" ht="11.25">
      <c r="B177" s="384"/>
      <c r="C177" s="384"/>
      <c r="D177" s="384"/>
      <c r="E177" s="384"/>
      <c r="F177" s="384"/>
    </row>
    <row r="178" spans="2:6" ht="11.25">
      <c r="B178" s="384"/>
      <c r="C178" s="384"/>
      <c r="D178" s="384"/>
      <c r="E178" s="384"/>
      <c r="F178" s="384"/>
    </row>
    <row r="179" spans="2:6" ht="11.25">
      <c r="B179" s="384"/>
      <c r="C179" s="384"/>
      <c r="D179" s="384"/>
      <c r="E179" s="384"/>
      <c r="F179" s="384"/>
    </row>
    <row r="180" spans="2:6" ht="11.25">
      <c r="B180" s="384"/>
      <c r="C180" s="384"/>
      <c r="D180" s="384"/>
      <c r="E180" s="384"/>
      <c r="F180" s="384"/>
    </row>
    <row r="181" spans="2:6" ht="11.25">
      <c r="B181" s="384"/>
      <c r="C181" s="384"/>
      <c r="D181" s="384"/>
      <c r="E181" s="384"/>
      <c r="F181" s="384"/>
    </row>
    <row r="182" spans="2:6" ht="11.25">
      <c r="B182" s="384"/>
      <c r="C182" s="384"/>
      <c r="D182" s="384"/>
      <c r="E182" s="384"/>
      <c r="F182" s="384"/>
    </row>
    <row r="183" spans="2:6" ht="11.25">
      <c r="B183" s="384"/>
      <c r="C183" s="384"/>
      <c r="D183" s="384"/>
      <c r="E183" s="384"/>
      <c r="F183" s="384"/>
    </row>
    <row r="184" spans="2:6" ht="11.25">
      <c r="B184" s="384"/>
      <c r="C184" s="384"/>
      <c r="D184" s="384"/>
      <c r="E184" s="384"/>
      <c r="F184" s="384"/>
    </row>
    <row r="185" spans="2:6" ht="11.25">
      <c r="B185" s="384"/>
      <c r="C185" s="384"/>
      <c r="D185" s="384"/>
      <c r="E185" s="384"/>
      <c r="F185" s="384"/>
    </row>
    <row r="186" spans="2:6" ht="11.25">
      <c r="B186" s="384"/>
      <c r="C186" s="384"/>
      <c r="D186" s="384"/>
      <c r="E186" s="384"/>
      <c r="F186" s="384"/>
    </row>
    <row r="187" spans="2:6" ht="11.25">
      <c r="B187" s="384"/>
      <c r="C187" s="384"/>
      <c r="D187" s="384"/>
      <c r="E187" s="384"/>
      <c r="F187" s="384"/>
    </row>
    <row r="188" spans="2:6" ht="11.25">
      <c r="B188" s="384"/>
      <c r="C188" s="384"/>
      <c r="D188" s="384"/>
      <c r="E188" s="384"/>
      <c r="F188" s="384"/>
    </row>
    <row r="189" spans="2:6" ht="11.25">
      <c r="B189" s="384"/>
      <c r="C189" s="384"/>
      <c r="D189" s="384"/>
      <c r="E189" s="384"/>
      <c r="F189" s="384"/>
    </row>
    <row r="190" spans="2:6" ht="11.25">
      <c r="B190" s="384"/>
      <c r="C190" s="384"/>
      <c r="D190" s="384"/>
      <c r="E190" s="384"/>
      <c r="F190" s="384"/>
    </row>
    <row r="191" spans="2:6" ht="11.25">
      <c r="B191" s="384"/>
      <c r="C191" s="384"/>
      <c r="D191" s="384"/>
      <c r="E191" s="384"/>
      <c r="F191" s="384"/>
    </row>
    <row r="192" spans="2:6" ht="11.25">
      <c r="B192" s="384"/>
      <c r="C192" s="384"/>
      <c r="D192" s="384"/>
      <c r="E192" s="384"/>
      <c r="F192" s="384"/>
    </row>
    <row r="193" spans="2:6" ht="11.25">
      <c r="B193" s="384"/>
      <c r="C193" s="384"/>
      <c r="D193" s="384"/>
      <c r="E193" s="384"/>
      <c r="F193" s="384"/>
    </row>
    <row r="194" spans="2:6" ht="11.25">
      <c r="B194" s="384"/>
      <c r="C194" s="384"/>
      <c r="D194" s="384"/>
      <c r="E194" s="384"/>
      <c r="F194" s="384"/>
    </row>
    <row r="195" spans="2:6" ht="11.25">
      <c r="B195" s="384"/>
      <c r="C195" s="384"/>
      <c r="D195" s="384"/>
      <c r="E195" s="384"/>
      <c r="F195" s="384"/>
    </row>
    <row r="196" spans="2:6" ht="11.25">
      <c r="B196" s="384"/>
      <c r="C196" s="384"/>
      <c r="D196" s="384"/>
      <c r="E196" s="384"/>
      <c r="F196" s="384"/>
    </row>
    <row r="197" spans="2:6" ht="11.25">
      <c r="B197" s="384"/>
      <c r="C197" s="384"/>
      <c r="D197" s="384"/>
      <c r="E197" s="384"/>
      <c r="F197" s="384"/>
    </row>
    <row r="198" spans="2:6" ht="11.25">
      <c r="B198" s="384"/>
      <c r="C198" s="384"/>
      <c r="D198" s="384"/>
      <c r="E198" s="384"/>
      <c r="F198" s="384"/>
    </row>
    <row r="199" spans="2:6" ht="11.25">
      <c r="B199" s="384"/>
      <c r="C199" s="384"/>
      <c r="D199" s="384"/>
      <c r="E199" s="384"/>
      <c r="F199" s="384"/>
    </row>
    <row r="200" spans="2:6" ht="11.25">
      <c r="B200" s="384"/>
      <c r="C200" s="384"/>
      <c r="D200" s="384"/>
      <c r="E200" s="384"/>
      <c r="F200" s="384"/>
    </row>
    <row r="201" spans="2:6" ht="11.25">
      <c r="B201" s="384"/>
      <c r="C201" s="384"/>
      <c r="D201" s="384"/>
      <c r="E201" s="384"/>
      <c r="F201" s="384"/>
    </row>
    <row r="202" spans="2:6" ht="11.25">
      <c r="B202" s="384"/>
      <c r="C202" s="384"/>
      <c r="D202" s="384"/>
      <c r="E202" s="384"/>
      <c r="F202" s="384"/>
    </row>
    <row r="203" spans="2:6" ht="11.25">
      <c r="B203" s="384"/>
      <c r="C203" s="384"/>
      <c r="D203" s="384"/>
      <c r="E203" s="384"/>
      <c r="F203" s="384"/>
    </row>
    <row r="204" spans="2:6" ht="11.25">
      <c r="B204" s="384"/>
      <c r="C204" s="384"/>
      <c r="D204" s="384"/>
      <c r="E204" s="384"/>
      <c r="F204" s="384"/>
    </row>
    <row r="205" spans="2:6" ht="11.25">
      <c r="B205" s="384"/>
      <c r="C205" s="384"/>
      <c r="D205" s="384"/>
      <c r="E205" s="384"/>
      <c r="F205" s="384"/>
    </row>
    <row r="206" spans="2:6" ht="11.25">
      <c r="B206" s="384"/>
      <c r="C206" s="384"/>
      <c r="D206" s="384"/>
      <c r="E206" s="384"/>
      <c r="F206" s="384"/>
    </row>
    <row r="207" spans="2:6" ht="11.25">
      <c r="B207" s="384"/>
      <c r="C207" s="384"/>
      <c r="D207" s="384"/>
      <c r="E207" s="384"/>
      <c r="F207" s="384"/>
    </row>
    <row r="208" spans="2:6" ht="11.25">
      <c r="B208" s="384"/>
      <c r="C208" s="384"/>
      <c r="D208" s="384"/>
      <c r="E208" s="384"/>
      <c r="F208" s="384"/>
    </row>
    <row r="209" spans="2:6" ht="11.25">
      <c r="B209" s="384"/>
      <c r="C209" s="384"/>
      <c r="D209" s="384"/>
      <c r="E209" s="384"/>
      <c r="F209" s="384"/>
    </row>
    <row r="210" spans="2:6" ht="11.25">
      <c r="B210" s="384"/>
      <c r="C210" s="384"/>
      <c r="D210" s="384"/>
      <c r="E210" s="384"/>
      <c r="F210" s="384"/>
    </row>
    <row r="211" spans="2:6" ht="11.25">
      <c r="B211" s="384"/>
      <c r="C211" s="384"/>
      <c r="D211" s="384"/>
      <c r="E211" s="384"/>
      <c r="F211" s="384"/>
    </row>
    <row r="212" spans="2:6" ht="11.25">
      <c r="B212" s="384"/>
      <c r="C212" s="384"/>
      <c r="D212" s="384"/>
      <c r="E212" s="384"/>
      <c r="F212" s="384"/>
    </row>
    <row r="213" spans="2:6" ht="11.25">
      <c r="B213" s="384"/>
      <c r="C213" s="384"/>
      <c r="D213" s="384"/>
      <c r="E213" s="384"/>
      <c r="F213" s="384"/>
    </row>
    <row r="214" spans="2:6" ht="11.25">
      <c r="B214" s="384"/>
      <c r="C214" s="384"/>
      <c r="D214" s="384"/>
      <c r="E214" s="384"/>
      <c r="F214" s="384"/>
    </row>
    <row r="215" spans="2:6" ht="11.25">
      <c r="B215" s="384"/>
      <c r="C215" s="384"/>
      <c r="D215" s="384"/>
      <c r="E215" s="384"/>
      <c r="F215" s="384"/>
    </row>
  </sheetData>
  <sheetProtection/>
  <mergeCells count="2">
    <mergeCell ref="B3:C3"/>
    <mergeCell ref="E3:F3"/>
  </mergeCells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4"/>
  <sheetViews>
    <sheetView zoomScalePageLayoutView="0" workbookViewId="0" topLeftCell="A1">
      <selection activeCell="H1" sqref="H1:M16384"/>
    </sheetView>
  </sheetViews>
  <sheetFormatPr defaultColWidth="9.140625" defaultRowHeight="12.75"/>
  <cols>
    <col min="1" max="1" width="47.7109375" style="322" customWidth="1"/>
    <col min="2" max="2" width="11.00390625" style="321" customWidth="1"/>
    <col min="3" max="3" width="11.57421875" style="321" customWidth="1"/>
    <col min="4" max="4" width="2.140625" style="373" customWidth="1"/>
    <col min="5" max="5" width="11.00390625" style="321" customWidth="1"/>
    <col min="6" max="6" width="11.57421875" style="321" customWidth="1"/>
    <col min="7" max="16384" width="9.140625" style="320" customWidth="1"/>
  </cols>
  <sheetData>
    <row r="1" spans="1:6" s="318" customFormat="1" ht="15">
      <c r="A1" s="399" t="s">
        <v>338</v>
      </c>
      <c r="B1" s="323"/>
      <c r="C1" s="323"/>
      <c r="D1" s="371"/>
      <c r="E1" s="323"/>
      <c r="F1" s="323"/>
    </row>
    <row r="2" spans="1:6" s="318" customFormat="1" ht="12.75">
      <c r="A2" s="326"/>
      <c r="B2" s="369"/>
      <c r="C2" s="369"/>
      <c r="D2" s="369"/>
      <c r="E2" s="369"/>
      <c r="F2" s="369"/>
    </row>
    <row r="3" spans="1:6" s="382" customFormat="1" ht="13.5" customHeight="1">
      <c r="A3" s="380"/>
      <c r="B3" s="410" t="str">
        <f>+Assets!B3:C3</f>
        <v>At 31 december 2013</v>
      </c>
      <c r="C3" s="410"/>
      <c r="D3" s="393"/>
      <c r="E3" s="410" t="str">
        <f>+Assets!E3:F3</f>
        <v>At 31 december 2012</v>
      </c>
      <c r="F3" s="410"/>
    </row>
    <row r="4" spans="1:6" s="384" customFormat="1" ht="41.25" customHeight="1">
      <c r="A4" s="400" t="s">
        <v>294</v>
      </c>
      <c r="B4" s="402" t="s">
        <v>336</v>
      </c>
      <c r="C4" s="403" t="s">
        <v>337</v>
      </c>
      <c r="D4" s="338"/>
      <c r="E4" s="402" t="s">
        <v>336</v>
      </c>
      <c r="F4" s="403" t="s">
        <v>337</v>
      </c>
    </row>
    <row r="5" spans="1:6" s="384" customFormat="1" ht="9.75" customHeight="1">
      <c r="A5" s="398"/>
      <c r="B5" s="383"/>
      <c r="C5" s="383"/>
      <c r="D5" s="383"/>
      <c r="E5" s="383"/>
      <c r="F5" s="383"/>
    </row>
    <row r="6" spans="1:6" ht="16.5" customHeight="1">
      <c r="A6" s="9" t="s">
        <v>339</v>
      </c>
      <c r="B6" s="325"/>
      <c r="C6" s="325"/>
      <c r="D6" s="330"/>
      <c r="E6" s="325"/>
      <c r="F6" s="325"/>
    </row>
    <row r="7" spans="1:6" ht="8.25" customHeight="1">
      <c r="A7" s="325"/>
      <c r="B7" s="325"/>
      <c r="C7" s="325"/>
      <c r="D7" s="330"/>
      <c r="E7" s="325"/>
      <c r="F7" s="325"/>
    </row>
    <row r="8" spans="1:6" ht="16.5" customHeight="1">
      <c r="A8" s="9" t="s">
        <v>340</v>
      </c>
      <c r="B8" s="325"/>
      <c r="C8" s="325"/>
      <c r="D8" s="330"/>
      <c r="E8" s="325"/>
      <c r="F8" s="325"/>
    </row>
    <row r="9" spans="1:7" ht="25.5">
      <c r="A9" s="404" t="s">
        <v>341</v>
      </c>
      <c r="B9" s="325">
        <v>391183</v>
      </c>
      <c r="C9" s="325"/>
      <c r="D9" s="330"/>
      <c r="E9" s="325">
        <v>438628</v>
      </c>
      <c r="F9" s="325"/>
      <c r="G9" s="325"/>
    </row>
    <row r="10" spans="1:7" ht="25.5">
      <c r="A10" s="404" t="s">
        <v>342</v>
      </c>
      <c r="B10" s="325">
        <v>932</v>
      </c>
      <c r="C10" s="325"/>
      <c r="D10" s="330"/>
      <c r="E10" s="325">
        <v>1245</v>
      </c>
      <c r="F10" s="325"/>
      <c r="G10" s="325"/>
    </row>
    <row r="11" spans="1:6" ht="12.75">
      <c r="A11" s="395" t="s">
        <v>343</v>
      </c>
      <c r="B11" s="327">
        <f>+B9+B10</f>
        <v>392115</v>
      </c>
      <c r="C11" s="327"/>
      <c r="D11" s="328"/>
      <c r="E11" s="327">
        <f>+E9+E10</f>
        <v>439873</v>
      </c>
      <c r="F11" s="327"/>
    </row>
    <row r="12" spans="1:6" ht="8.25" customHeight="1">
      <c r="A12" s="326"/>
      <c r="B12" s="328"/>
      <c r="C12" s="328"/>
      <c r="D12" s="328"/>
      <c r="E12" s="328"/>
      <c r="F12" s="328"/>
    </row>
    <row r="13" spans="1:6" ht="14.25" customHeight="1">
      <c r="A13" s="9" t="s">
        <v>344</v>
      </c>
      <c r="B13" s="328"/>
      <c r="C13" s="328"/>
      <c r="D13" s="328"/>
      <c r="E13" s="328"/>
      <c r="F13" s="328"/>
    </row>
    <row r="14" spans="1:7" ht="12.75">
      <c r="A14" s="396" t="s">
        <v>345</v>
      </c>
      <c r="B14" s="330">
        <v>434865</v>
      </c>
      <c r="C14" s="330">
        <v>2900</v>
      </c>
      <c r="D14" s="330"/>
      <c r="E14" s="330">
        <v>376574</v>
      </c>
      <c r="F14" s="330">
        <v>2900</v>
      </c>
      <c r="G14" s="330"/>
    </row>
    <row r="15" spans="1:6" ht="12.75">
      <c r="A15" s="396" t="s">
        <v>346</v>
      </c>
      <c r="B15" s="325"/>
      <c r="C15" s="325"/>
      <c r="D15" s="330"/>
      <c r="E15" s="325">
        <v>259</v>
      </c>
      <c r="F15" s="325"/>
    </row>
    <row r="16" spans="1:6" ht="12.75">
      <c r="A16" s="396" t="s">
        <v>347</v>
      </c>
      <c r="B16" s="330">
        <v>11083</v>
      </c>
      <c r="C16" s="330"/>
      <c r="D16" s="330"/>
      <c r="E16" s="330">
        <v>12352</v>
      </c>
      <c r="F16" s="330"/>
    </row>
    <row r="17" spans="1:6" ht="12.75">
      <c r="A17" s="63" t="s">
        <v>348</v>
      </c>
      <c r="B17" s="330">
        <v>5722</v>
      </c>
      <c r="C17" s="330"/>
      <c r="D17" s="330"/>
      <c r="E17" s="330">
        <v>6639</v>
      </c>
      <c r="F17" s="330"/>
    </row>
    <row r="18" spans="1:6" ht="12.75">
      <c r="A18" s="396" t="s">
        <v>349</v>
      </c>
      <c r="B18" s="363">
        <v>49830</v>
      </c>
      <c r="C18" s="363"/>
      <c r="D18" s="363"/>
      <c r="E18" s="363">
        <v>50470</v>
      </c>
      <c r="F18" s="363"/>
    </row>
    <row r="19" spans="1:6" ht="12.75">
      <c r="A19" s="396" t="s">
        <v>350</v>
      </c>
      <c r="B19" s="325">
        <v>0</v>
      </c>
      <c r="C19" s="325"/>
      <c r="D19" s="330"/>
      <c r="E19" s="325">
        <v>555</v>
      </c>
      <c r="F19" s="325"/>
    </row>
    <row r="20" spans="1:6" ht="12.75">
      <c r="A20" s="396" t="s">
        <v>351</v>
      </c>
      <c r="B20" s="330">
        <v>4148</v>
      </c>
      <c r="C20" s="330"/>
      <c r="D20" s="330"/>
      <c r="E20" s="330">
        <f>6423</f>
        <v>6423</v>
      </c>
      <c r="F20" s="330"/>
    </row>
    <row r="21" spans="1:6" ht="12.75">
      <c r="A21" s="395" t="s">
        <v>352</v>
      </c>
      <c r="B21" s="327">
        <f>SUM(B14:B20)</f>
        <v>505648</v>
      </c>
      <c r="C21" s="327"/>
      <c r="D21" s="328"/>
      <c r="E21" s="327">
        <f>SUM(E14:E20)</f>
        <v>453272</v>
      </c>
      <c r="F21" s="327"/>
    </row>
    <row r="22" spans="1:6" ht="7.5" customHeight="1">
      <c r="A22" s="331"/>
      <c r="B22" s="332"/>
      <c r="C22" s="332"/>
      <c r="D22" s="328"/>
      <c r="E22" s="332"/>
      <c r="F22" s="332"/>
    </row>
    <row r="23" spans="1:6" ht="14.25" customHeight="1">
      <c r="A23" s="9" t="s">
        <v>353</v>
      </c>
      <c r="B23" s="332"/>
      <c r="C23" s="332"/>
      <c r="D23" s="328"/>
      <c r="E23" s="332"/>
      <c r="F23" s="332"/>
    </row>
    <row r="24" spans="1:7" ht="12.75">
      <c r="A24" s="396" t="s">
        <v>354</v>
      </c>
      <c r="B24" s="325">
        <v>116872</v>
      </c>
      <c r="C24" s="325"/>
      <c r="D24" s="330"/>
      <c r="E24" s="325">
        <v>115042</v>
      </c>
      <c r="F24" s="325"/>
      <c r="G24" s="325"/>
    </row>
    <row r="25" spans="1:6" ht="12.75">
      <c r="A25" s="396" t="s">
        <v>346</v>
      </c>
      <c r="B25" s="325">
        <v>346164</v>
      </c>
      <c r="C25" s="325">
        <v>11204</v>
      </c>
      <c r="D25" s="330"/>
      <c r="E25" s="325">
        <v>392893</v>
      </c>
      <c r="F25" s="325">
        <v>17382</v>
      </c>
    </row>
    <row r="26" spans="1:6" ht="12.75">
      <c r="A26" s="396" t="s">
        <v>350</v>
      </c>
      <c r="B26" s="325">
        <v>12587</v>
      </c>
      <c r="C26" s="325"/>
      <c r="D26" s="330"/>
      <c r="E26" s="325">
        <v>15757</v>
      </c>
      <c r="F26" s="325"/>
    </row>
    <row r="27" spans="1:6" ht="12.75">
      <c r="A27" s="396" t="s">
        <v>355</v>
      </c>
      <c r="B27" s="325">
        <f>8388+37028</f>
        <v>45416</v>
      </c>
      <c r="C27" s="325">
        <v>6474</v>
      </c>
      <c r="D27" s="330"/>
      <c r="E27" s="325">
        <f>8827+41518</f>
        <v>50345</v>
      </c>
      <c r="F27" s="325">
        <v>187</v>
      </c>
    </row>
    <row r="28" spans="1:6" ht="12.75">
      <c r="A28" s="396" t="s">
        <v>356</v>
      </c>
      <c r="B28" s="325">
        <v>15462</v>
      </c>
      <c r="C28" s="325"/>
      <c r="D28" s="330"/>
      <c r="E28" s="325">
        <v>13043</v>
      </c>
      <c r="F28" s="325"/>
    </row>
    <row r="29" spans="1:6" ht="12.75">
      <c r="A29" s="405" t="s">
        <v>357</v>
      </c>
      <c r="B29" s="327">
        <f>SUM(B24:B28)</f>
        <v>536501</v>
      </c>
      <c r="C29" s="327"/>
      <c r="D29" s="328"/>
      <c r="E29" s="327">
        <f>SUM(E24:E28)</f>
        <v>587080</v>
      </c>
      <c r="F29" s="327"/>
    </row>
    <row r="30" spans="1:6" ht="7.5" customHeight="1">
      <c r="A30" s="325"/>
      <c r="B30" s="325"/>
      <c r="C30" s="325"/>
      <c r="D30" s="330"/>
      <c r="E30" s="325"/>
      <c r="F30" s="325"/>
    </row>
    <row r="31" spans="1:6" ht="13.5" thickBot="1">
      <c r="A31" s="336" t="s">
        <v>358</v>
      </c>
      <c r="B31" s="336">
        <f>+B29+B21+B11</f>
        <v>1434264</v>
      </c>
      <c r="C31" s="336"/>
      <c r="D31" s="328"/>
      <c r="E31" s="336">
        <f>+E29+E21+E11</f>
        <v>1480225</v>
      </c>
      <c r="F31" s="336"/>
    </row>
    <row r="32" spans="1:6" ht="13.5" thickTop="1">
      <c r="A32" s="325"/>
      <c r="B32" s="325"/>
      <c r="C32" s="325"/>
      <c r="D32" s="330"/>
      <c r="E32" s="325"/>
      <c r="F32" s="325"/>
    </row>
    <row r="33" spans="1:6" ht="15">
      <c r="A33" s="325"/>
      <c r="B33" s="322"/>
      <c r="C33" s="322"/>
      <c r="D33" s="372"/>
      <c r="E33" s="322"/>
      <c r="F33" s="322"/>
    </row>
    <row r="34" spans="2:6" ht="15">
      <c r="B34" s="322"/>
      <c r="C34" s="322"/>
      <c r="D34" s="372"/>
      <c r="E34" s="322"/>
      <c r="F34" s="322"/>
    </row>
    <row r="35" spans="1:6" ht="15">
      <c r="A35" s="325"/>
      <c r="B35" s="322"/>
      <c r="C35" s="322"/>
      <c r="D35" s="372"/>
      <c r="E35" s="322"/>
      <c r="F35" s="322"/>
    </row>
    <row r="36" spans="2:6" ht="15">
      <c r="B36" s="322"/>
      <c r="C36" s="322"/>
      <c r="D36" s="372"/>
      <c r="E36" s="322"/>
      <c r="F36" s="322"/>
    </row>
    <row r="37" spans="2:6" ht="15">
      <c r="B37" s="322"/>
      <c r="C37" s="322"/>
      <c r="D37" s="372"/>
      <c r="E37" s="322"/>
      <c r="F37" s="322"/>
    </row>
    <row r="38" spans="2:6" ht="15">
      <c r="B38" s="322"/>
      <c r="C38" s="322"/>
      <c r="D38" s="372"/>
      <c r="E38" s="322"/>
      <c r="F38" s="322"/>
    </row>
    <row r="39" spans="2:6" ht="15">
      <c r="B39" s="322"/>
      <c r="C39" s="322"/>
      <c r="D39" s="372"/>
      <c r="E39" s="322"/>
      <c r="F39" s="322"/>
    </row>
    <row r="40" spans="2:6" ht="15">
      <c r="B40" s="322"/>
      <c r="C40" s="322"/>
      <c r="D40" s="372"/>
      <c r="E40" s="322"/>
      <c r="F40" s="322"/>
    </row>
    <row r="41" spans="2:6" ht="15">
      <c r="B41" s="322"/>
      <c r="C41" s="322"/>
      <c r="D41" s="372"/>
      <c r="E41" s="322"/>
      <c r="F41" s="322"/>
    </row>
    <row r="42" spans="2:6" ht="15">
      <c r="B42" s="322"/>
      <c r="C42" s="322"/>
      <c r="D42" s="372"/>
      <c r="E42" s="322"/>
      <c r="F42" s="322"/>
    </row>
    <row r="43" spans="2:6" ht="15">
      <c r="B43" s="322"/>
      <c r="C43" s="322"/>
      <c r="D43" s="372"/>
      <c r="E43" s="322"/>
      <c r="F43" s="322"/>
    </row>
    <row r="44" spans="2:6" ht="15">
      <c r="B44" s="322"/>
      <c r="C44" s="322"/>
      <c r="D44" s="372"/>
      <c r="E44" s="322"/>
      <c r="F44" s="322"/>
    </row>
    <row r="45" spans="2:6" ht="15">
      <c r="B45" s="322"/>
      <c r="C45" s="322"/>
      <c r="D45" s="372"/>
      <c r="E45" s="322"/>
      <c r="F45" s="322"/>
    </row>
    <row r="46" spans="2:6" ht="15">
      <c r="B46" s="322"/>
      <c r="C46" s="322"/>
      <c r="D46" s="372"/>
      <c r="E46" s="322"/>
      <c r="F46" s="322"/>
    </row>
    <row r="47" spans="2:6" ht="15">
      <c r="B47" s="322"/>
      <c r="C47" s="322"/>
      <c r="D47" s="372"/>
      <c r="E47" s="322"/>
      <c r="F47" s="322"/>
    </row>
    <row r="48" spans="2:6" ht="15">
      <c r="B48" s="322"/>
      <c r="C48" s="322"/>
      <c r="D48" s="372"/>
      <c r="E48" s="322"/>
      <c r="F48" s="322"/>
    </row>
    <row r="49" spans="2:6" ht="15">
      <c r="B49" s="322"/>
      <c r="C49" s="322"/>
      <c r="D49" s="372"/>
      <c r="E49" s="322"/>
      <c r="F49" s="322"/>
    </row>
    <row r="50" spans="2:6" ht="15">
      <c r="B50" s="322"/>
      <c r="C50" s="322"/>
      <c r="D50" s="372"/>
      <c r="E50" s="322"/>
      <c r="F50" s="322"/>
    </row>
    <row r="51" spans="2:6" ht="15">
      <c r="B51" s="322"/>
      <c r="C51" s="322"/>
      <c r="D51" s="372"/>
      <c r="E51" s="322"/>
      <c r="F51" s="322"/>
    </row>
    <row r="52" spans="2:6" ht="15">
      <c r="B52" s="322"/>
      <c r="C52" s="322"/>
      <c r="D52" s="372"/>
      <c r="E52" s="322"/>
      <c r="F52" s="322"/>
    </row>
    <row r="53" spans="2:6" ht="15">
      <c r="B53" s="322"/>
      <c r="C53" s="322"/>
      <c r="D53" s="372"/>
      <c r="E53" s="322"/>
      <c r="F53" s="322"/>
    </row>
    <row r="54" spans="2:6" ht="15">
      <c r="B54" s="322"/>
      <c r="C54" s="322"/>
      <c r="D54" s="372"/>
      <c r="E54" s="322"/>
      <c r="F54" s="322"/>
    </row>
    <row r="55" spans="2:6" ht="15">
      <c r="B55" s="322"/>
      <c r="C55" s="322"/>
      <c r="D55" s="372"/>
      <c r="E55" s="322"/>
      <c r="F55" s="322"/>
    </row>
    <row r="56" spans="2:6" ht="15">
      <c r="B56" s="322"/>
      <c r="C56" s="322"/>
      <c r="D56" s="372"/>
      <c r="E56" s="322"/>
      <c r="F56" s="322"/>
    </row>
    <row r="57" spans="2:6" ht="15">
      <c r="B57" s="322"/>
      <c r="C57" s="322"/>
      <c r="D57" s="372"/>
      <c r="E57" s="322"/>
      <c r="F57" s="322"/>
    </row>
    <row r="58" spans="2:6" ht="15">
      <c r="B58" s="322"/>
      <c r="C58" s="322"/>
      <c r="D58" s="372"/>
      <c r="E58" s="322"/>
      <c r="F58" s="322"/>
    </row>
    <row r="59" spans="2:6" ht="15">
      <c r="B59" s="322"/>
      <c r="C59" s="322"/>
      <c r="D59" s="372"/>
      <c r="E59" s="322"/>
      <c r="F59" s="322"/>
    </row>
    <row r="60" spans="2:6" ht="15">
      <c r="B60" s="322"/>
      <c r="C60" s="322"/>
      <c r="D60" s="372"/>
      <c r="E60" s="322"/>
      <c r="F60" s="322"/>
    </row>
    <row r="61" spans="2:6" ht="15">
      <c r="B61" s="322"/>
      <c r="C61" s="322"/>
      <c r="D61" s="372"/>
      <c r="E61" s="322"/>
      <c r="F61" s="322"/>
    </row>
    <row r="62" spans="2:6" ht="15">
      <c r="B62" s="322"/>
      <c r="C62" s="322"/>
      <c r="D62" s="372"/>
      <c r="E62" s="322"/>
      <c r="F62" s="322"/>
    </row>
    <row r="63" spans="2:6" ht="15">
      <c r="B63" s="322"/>
      <c r="C63" s="322"/>
      <c r="D63" s="372"/>
      <c r="E63" s="322"/>
      <c r="F63" s="322"/>
    </row>
    <row r="64" spans="2:6" ht="15">
      <c r="B64" s="322"/>
      <c r="C64" s="322"/>
      <c r="D64" s="372"/>
      <c r="E64" s="322"/>
      <c r="F64" s="322"/>
    </row>
    <row r="65" spans="2:6" ht="15">
      <c r="B65" s="322"/>
      <c r="C65" s="322"/>
      <c r="D65" s="372"/>
      <c r="E65" s="322"/>
      <c r="F65" s="322"/>
    </row>
    <row r="66" spans="2:6" ht="15">
      <c r="B66" s="322"/>
      <c r="C66" s="322"/>
      <c r="D66" s="372"/>
      <c r="E66" s="322"/>
      <c r="F66" s="322"/>
    </row>
    <row r="67" spans="2:6" ht="15">
      <c r="B67" s="322"/>
      <c r="C67" s="322"/>
      <c r="D67" s="372"/>
      <c r="E67" s="322"/>
      <c r="F67" s="322"/>
    </row>
    <row r="68" spans="2:6" ht="15">
      <c r="B68" s="322"/>
      <c r="C68" s="322"/>
      <c r="D68" s="372"/>
      <c r="E68" s="322"/>
      <c r="F68" s="322"/>
    </row>
    <row r="69" spans="2:6" ht="15">
      <c r="B69" s="322"/>
      <c r="C69" s="322"/>
      <c r="D69" s="372"/>
      <c r="E69" s="322"/>
      <c r="F69" s="322"/>
    </row>
    <row r="70" spans="2:6" ht="15">
      <c r="B70" s="322"/>
      <c r="C70" s="322"/>
      <c r="D70" s="372"/>
      <c r="E70" s="322"/>
      <c r="F70" s="322"/>
    </row>
    <row r="71" spans="2:6" ht="15">
      <c r="B71" s="322"/>
      <c r="C71" s="322"/>
      <c r="D71" s="372"/>
      <c r="E71" s="322"/>
      <c r="F71" s="322"/>
    </row>
    <row r="72" spans="2:6" ht="15">
      <c r="B72" s="322"/>
      <c r="C72" s="322"/>
      <c r="D72" s="372"/>
      <c r="E72" s="322"/>
      <c r="F72" s="322"/>
    </row>
    <row r="73" spans="2:6" ht="15">
      <c r="B73" s="322"/>
      <c r="C73" s="322"/>
      <c r="D73" s="372"/>
      <c r="E73" s="322"/>
      <c r="F73" s="322"/>
    </row>
    <row r="74" spans="2:6" ht="15">
      <c r="B74" s="322"/>
      <c r="C74" s="322"/>
      <c r="D74" s="372"/>
      <c r="E74" s="322"/>
      <c r="F74" s="322"/>
    </row>
    <row r="75" spans="2:6" ht="15">
      <c r="B75" s="322"/>
      <c r="C75" s="322"/>
      <c r="D75" s="372"/>
      <c r="E75" s="322"/>
      <c r="F75" s="322"/>
    </row>
    <row r="76" spans="2:6" ht="15">
      <c r="B76" s="322"/>
      <c r="C76" s="322"/>
      <c r="D76" s="372"/>
      <c r="E76" s="322"/>
      <c r="F76" s="322"/>
    </row>
    <row r="77" spans="2:6" ht="15">
      <c r="B77" s="322"/>
      <c r="C77" s="322"/>
      <c r="D77" s="372"/>
      <c r="E77" s="322"/>
      <c r="F77" s="322"/>
    </row>
    <row r="78" spans="2:6" ht="15">
      <c r="B78" s="322"/>
      <c r="C78" s="322"/>
      <c r="D78" s="372"/>
      <c r="E78" s="322"/>
      <c r="F78" s="322"/>
    </row>
    <row r="79" spans="2:6" ht="15">
      <c r="B79" s="322"/>
      <c r="C79" s="322"/>
      <c r="D79" s="372"/>
      <c r="E79" s="322"/>
      <c r="F79" s="322"/>
    </row>
    <row r="80" spans="2:6" ht="15">
      <c r="B80" s="322"/>
      <c r="C80" s="322"/>
      <c r="D80" s="372"/>
      <c r="E80" s="322"/>
      <c r="F80" s="322"/>
    </row>
    <row r="81" spans="2:6" ht="15">
      <c r="B81" s="322"/>
      <c r="C81" s="322"/>
      <c r="D81" s="372"/>
      <c r="E81" s="322"/>
      <c r="F81" s="322"/>
    </row>
    <row r="82" spans="2:6" ht="15">
      <c r="B82" s="322"/>
      <c r="C82" s="322"/>
      <c r="D82" s="372"/>
      <c r="E82" s="322"/>
      <c r="F82" s="322"/>
    </row>
    <row r="83" spans="2:6" ht="15">
      <c r="B83" s="322"/>
      <c r="C83" s="322"/>
      <c r="D83" s="372"/>
      <c r="E83" s="322"/>
      <c r="F83" s="322"/>
    </row>
    <row r="84" spans="2:6" ht="15">
      <c r="B84" s="322"/>
      <c r="C84" s="322"/>
      <c r="D84" s="372"/>
      <c r="E84" s="322"/>
      <c r="F84" s="322"/>
    </row>
    <row r="85" spans="2:6" ht="15">
      <c r="B85" s="322"/>
      <c r="C85" s="322"/>
      <c r="D85" s="372"/>
      <c r="E85" s="322"/>
      <c r="F85" s="322"/>
    </row>
    <row r="86" spans="2:6" ht="15">
      <c r="B86" s="322"/>
      <c r="C86" s="322"/>
      <c r="D86" s="372"/>
      <c r="E86" s="322"/>
      <c r="F86" s="322"/>
    </row>
    <row r="87" spans="2:6" ht="15">
      <c r="B87" s="322"/>
      <c r="C87" s="322"/>
      <c r="D87" s="372"/>
      <c r="E87" s="322"/>
      <c r="F87" s="322"/>
    </row>
    <row r="88" spans="2:6" ht="15">
      <c r="B88" s="322"/>
      <c r="C88" s="322"/>
      <c r="D88" s="372"/>
      <c r="E88" s="322"/>
      <c r="F88" s="322"/>
    </row>
    <row r="89" spans="2:6" ht="15">
      <c r="B89" s="322"/>
      <c r="C89" s="322"/>
      <c r="D89" s="372"/>
      <c r="E89" s="322"/>
      <c r="F89" s="322"/>
    </row>
    <row r="90" spans="2:6" ht="15">
      <c r="B90" s="322"/>
      <c r="C90" s="322"/>
      <c r="D90" s="372"/>
      <c r="E90" s="322"/>
      <c r="F90" s="322"/>
    </row>
    <row r="91" spans="2:6" ht="15">
      <c r="B91" s="322"/>
      <c r="C91" s="322"/>
      <c r="D91" s="372"/>
      <c r="E91" s="322"/>
      <c r="F91" s="322"/>
    </row>
    <row r="92" spans="2:6" ht="15">
      <c r="B92" s="322"/>
      <c r="C92" s="322"/>
      <c r="D92" s="372"/>
      <c r="E92" s="322"/>
      <c r="F92" s="322"/>
    </row>
    <row r="93" spans="2:6" ht="15">
      <c r="B93" s="322"/>
      <c r="C93" s="322"/>
      <c r="D93" s="372"/>
      <c r="E93" s="322"/>
      <c r="F93" s="322"/>
    </row>
    <row r="94" spans="2:6" ht="15">
      <c r="B94" s="322"/>
      <c r="C94" s="322"/>
      <c r="D94" s="372"/>
      <c r="E94" s="322"/>
      <c r="F94" s="322"/>
    </row>
    <row r="95" spans="2:6" ht="15">
      <c r="B95" s="322"/>
      <c r="C95" s="322"/>
      <c r="D95" s="372"/>
      <c r="E95" s="322"/>
      <c r="F95" s="322"/>
    </row>
    <row r="96" spans="2:6" ht="15">
      <c r="B96" s="322"/>
      <c r="C96" s="322"/>
      <c r="D96" s="372"/>
      <c r="E96" s="322"/>
      <c r="F96" s="322"/>
    </row>
    <row r="97" spans="2:6" ht="15">
      <c r="B97" s="322"/>
      <c r="C97" s="322"/>
      <c r="D97" s="372"/>
      <c r="E97" s="322"/>
      <c r="F97" s="322"/>
    </row>
    <row r="98" spans="2:6" ht="15">
      <c r="B98" s="322"/>
      <c r="C98" s="322"/>
      <c r="D98" s="372"/>
      <c r="E98" s="322"/>
      <c r="F98" s="322"/>
    </row>
    <row r="99" spans="2:6" ht="15">
      <c r="B99" s="322"/>
      <c r="C99" s="322"/>
      <c r="D99" s="372"/>
      <c r="E99" s="322"/>
      <c r="F99" s="322"/>
    </row>
    <row r="100" spans="2:6" ht="15">
      <c r="B100" s="322"/>
      <c r="C100" s="322"/>
      <c r="D100" s="372"/>
      <c r="E100" s="322"/>
      <c r="F100" s="322"/>
    </row>
    <row r="101" spans="2:6" ht="15">
      <c r="B101" s="322"/>
      <c r="C101" s="322"/>
      <c r="D101" s="372"/>
      <c r="E101" s="322"/>
      <c r="F101" s="322"/>
    </row>
    <row r="102" spans="2:6" ht="15">
      <c r="B102" s="322"/>
      <c r="C102" s="322"/>
      <c r="D102" s="372"/>
      <c r="E102" s="322"/>
      <c r="F102" s="322"/>
    </row>
    <row r="103" spans="2:6" ht="15">
      <c r="B103" s="322"/>
      <c r="C103" s="322"/>
      <c r="D103" s="372"/>
      <c r="E103" s="322"/>
      <c r="F103" s="322"/>
    </row>
    <row r="104" spans="2:6" ht="15">
      <c r="B104" s="322"/>
      <c r="C104" s="322"/>
      <c r="D104" s="372"/>
      <c r="E104" s="322"/>
      <c r="F104" s="322"/>
    </row>
    <row r="105" spans="2:6" ht="15">
      <c r="B105" s="322"/>
      <c r="C105" s="322"/>
      <c r="D105" s="372"/>
      <c r="E105" s="322"/>
      <c r="F105" s="322"/>
    </row>
    <row r="106" spans="2:6" ht="15">
      <c r="B106" s="322"/>
      <c r="C106" s="322"/>
      <c r="D106" s="372"/>
      <c r="E106" s="322"/>
      <c r="F106" s="322"/>
    </row>
    <row r="107" spans="2:6" ht="15">
      <c r="B107" s="322"/>
      <c r="C107" s="322"/>
      <c r="D107" s="372"/>
      <c r="E107" s="322"/>
      <c r="F107" s="322"/>
    </row>
    <row r="108" spans="2:6" ht="15">
      <c r="B108" s="322"/>
      <c r="C108" s="322"/>
      <c r="D108" s="372"/>
      <c r="E108" s="322"/>
      <c r="F108" s="322"/>
    </row>
    <row r="109" spans="2:6" ht="15">
      <c r="B109" s="322"/>
      <c r="C109" s="322"/>
      <c r="D109" s="372"/>
      <c r="E109" s="322"/>
      <c r="F109" s="322"/>
    </row>
    <row r="110" spans="2:6" ht="15">
      <c r="B110" s="322"/>
      <c r="C110" s="322"/>
      <c r="D110" s="372"/>
      <c r="E110" s="322"/>
      <c r="F110" s="322"/>
    </row>
    <row r="111" spans="2:6" ht="15">
      <c r="B111" s="322"/>
      <c r="C111" s="322"/>
      <c r="D111" s="372"/>
      <c r="E111" s="322"/>
      <c r="F111" s="322"/>
    </row>
    <row r="112" spans="2:6" ht="15">
      <c r="B112" s="322"/>
      <c r="C112" s="322"/>
      <c r="D112" s="372"/>
      <c r="E112" s="322"/>
      <c r="F112" s="322"/>
    </row>
    <row r="113" spans="2:6" ht="15">
      <c r="B113" s="322"/>
      <c r="C113" s="322"/>
      <c r="D113" s="372"/>
      <c r="E113" s="322"/>
      <c r="F113" s="322"/>
    </row>
    <row r="114" spans="2:6" ht="15">
      <c r="B114" s="322"/>
      <c r="C114" s="322"/>
      <c r="D114" s="372"/>
      <c r="E114" s="322"/>
      <c r="F114" s="322"/>
    </row>
    <row r="115" spans="2:6" ht="15">
      <c r="B115" s="322"/>
      <c r="C115" s="322"/>
      <c r="D115" s="372"/>
      <c r="E115" s="322"/>
      <c r="F115" s="322"/>
    </row>
    <row r="116" spans="2:6" ht="15">
      <c r="B116" s="322"/>
      <c r="C116" s="322"/>
      <c r="D116" s="372"/>
      <c r="E116" s="322"/>
      <c r="F116" s="322"/>
    </row>
    <row r="117" spans="2:6" ht="15">
      <c r="B117" s="322"/>
      <c r="C117" s="322"/>
      <c r="D117" s="372"/>
      <c r="E117" s="322"/>
      <c r="F117" s="322"/>
    </row>
    <row r="118" spans="2:6" ht="15">
      <c r="B118" s="322"/>
      <c r="C118" s="322"/>
      <c r="D118" s="372"/>
      <c r="E118" s="322"/>
      <c r="F118" s="322"/>
    </row>
    <row r="119" spans="2:6" ht="15">
      <c r="B119" s="322"/>
      <c r="C119" s="322"/>
      <c r="D119" s="372"/>
      <c r="E119" s="322"/>
      <c r="F119" s="322"/>
    </row>
    <row r="120" spans="2:6" ht="15">
      <c r="B120" s="322"/>
      <c r="C120" s="322"/>
      <c r="D120" s="372"/>
      <c r="E120" s="322"/>
      <c r="F120" s="322"/>
    </row>
    <row r="121" spans="2:6" ht="15">
      <c r="B121" s="322"/>
      <c r="C121" s="322"/>
      <c r="D121" s="372"/>
      <c r="E121" s="322"/>
      <c r="F121" s="322"/>
    </row>
    <row r="122" spans="2:6" ht="15">
      <c r="B122" s="322"/>
      <c r="C122" s="322"/>
      <c r="D122" s="372"/>
      <c r="E122" s="322"/>
      <c r="F122" s="322"/>
    </row>
    <row r="123" spans="2:6" ht="15">
      <c r="B123" s="322"/>
      <c r="C123" s="322"/>
      <c r="D123" s="372"/>
      <c r="E123" s="322"/>
      <c r="F123" s="322"/>
    </row>
    <row r="124" spans="2:6" ht="15">
      <c r="B124" s="322"/>
      <c r="C124" s="322"/>
      <c r="D124" s="372"/>
      <c r="E124" s="322"/>
      <c r="F124" s="322"/>
    </row>
    <row r="125" spans="2:6" ht="15">
      <c r="B125" s="322"/>
      <c r="C125" s="322"/>
      <c r="D125" s="372"/>
      <c r="E125" s="322"/>
      <c r="F125" s="322"/>
    </row>
    <row r="126" spans="2:6" ht="15">
      <c r="B126" s="322"/>
      <c r="C126" s="322"/>
      <c r="D126" s="372"/>
      <c r="E126" s="322"/>
      <c r="F126" s="322"/>
    </row>
    <row r="127" spans="2:6" ht="15">
      <c r="B127" s="322"/>
      <c r="C127" s="322"/>
      <c r="D127" s="372"/>
      <c r="E127" s="322"/>
      <c r="F127" s="322"/>
    </row>
    <row r="128" spans="2:6" ht="15">
      <c r="B128" s="322"/>
      <c r="C128" s="322"/>
      <c r="D128" s="372"/>
      <c r="E128" s="322"/>
      <c r="F128" s="322"/>
    </row>
    <row r="129" spans="2:6" ht="15">
      <c r="B129" s="322"/>
      <c r="C129" s="322"/>
      <c r="D129" s="372"/>
      <c r="E129" s="322"/>
      <c r="F129" s="322"/>
    </row>
    <row r="130" spans="2:6" ht="15">
      <c r="B130" s="322"/>
      <c r="C130" s="322"/>
      <c r="D130" s="372"/>
      <c r="E130" s="322"/>
      <c r="F130" s="322"/>
    </row>
    <row r="131" spans="2:6" ht="15">
      <c r="B131" s="322"/>
      <c r="C131" s="322"/>
      <c r="D131" s="372"/>
      <c r="E131" s="322"/>
      <c r="F131" s="322"/>
    </row>
    <row r="132" spans="2:6" ht="15">
      <c r="B132" s="322"/>
      <c r="C132" s="322"/>
      <c r="D132" s="372"/>
      <c r="E132" s="322"/>
      <c r="F132" s="322"/>
    </row>
    <row r="133" spans="2:6" ht="15">
      <c r="B133" s="322"/>
      <c r="C133" s="322"/>
      <c r="D133" s="372"/>
      <c r="E133" s="322"/>
      <c r="F133" s="322"/>
    </row>
    <row r="134" spans="2:6" ht="15">
      <c r="B134" s="322"/>
      <c r="C134" s="322"/>
      <c r="D134" s="372"/>
      <c r="E134" s="322"/>
      <c r="F134" s="322"/>
    </row>
    <row r="135" spans="2:6" ht="15">
      <c r="B135" s="322"/>
      <c r="C135" s="322"/>
      <c r="D135" s="372"/>
      <c r="E135" s="322"/>
      <c r="F135" s="322"/>
    </row>
    <row r="136" spans="2:6" ht="15">
      <c r="B136" s="322"/>
      <c r="C136" s="322"/>
      <c r="D136" s="372"/>
      <c r="E136" s="322"/>
      <c r="F136" s="322"/>
    </row>
    <row r="137" spans="2:6" ht="15">
      <c r="B137" s="322"/>
      <c r="C137" s="322"/>
      <c r="D137" s="372"/>
      <c r="E137" s="322"/>
      <c r="F137" s="322"/>
    </row>
    <row r="138" spans="2:6" ht="15">
      <c r="B138" s="322"/>
      <c r="C138" s="322"/>
      <c r="D138" s="372"/>
      <c r="E138" s="322"/>
      <c r="F138" s="322"/>
    </row>
    <row r="139" spans="2:6" ht="15">
      <c r="B139" s="322"/>
      <c r="C139" s="322"/>
      <c r="D139" s="372"/>
      <c r="E139" s="322"/>
      <c r="F139" s="322"/>
    </row>
    <row r="140" spans="2:6" ht="15">
      <c r="B140" s="322"/>
      <c r="C140" s="322"/>
      <c r="D140" s="372"/>
      <c r="E140" s="322"/>
      <c r="F140" s="322"/>
    </row>
    <row r="141" spans="2:6" ht="15">
      <c r="B141" s="322"/>
      <c r="C141" s="322"/>
      <c r="D141" s="372"/>
      <c r="E141" s="322"/>
      <c r="F141" s="322"/>
    </row>
    <row r="142" spans="2:6" ht="15">
      <c r="B142" s="322"/>
      <c r="C142" s="322"/>
      <c r="D142" s="372"/>
      <c r="E142" s="322"/>
      <c r="F142" s="322"/>
    </row>
    <row r="143" spans="2:6" ht="15">
      <c r="B143" s="322"/>
      <c r="C143" s="322"/>
      <c r="D143" s="372"/>
      <c r="E143" s="322"/>
      <c r="F143" s="322"/>
    </row>
    <row r="144" spans="2:6" ht="15">
      <c r="B144" s="322"/>
      <c r="C144" s="322"/>
      <c r="D144" s="372"/>
      <c r="E144" s="322"/>
      <c r="F144" s="322"/>
    </row>
    <row r="145" spans="2:6" ht="15">
      <c r="B145" s="322"/>
      <c r="C145" s="322"/>
      <c r="D145" s="372"/>
      <c r="E145" s="322"/>
      <c r="F145" s="322"/>
    </row>
    <row r="146" spans="2:6" ht="15">
      <c r="B146" s="322"/>
      <c r="C146" s="322"/>
      <c r="D146" s="372"/>
      <c r="E146" s="322"/>
      <c r="F146" s="322"/>
    </row>
    <row r="147" spans="2:6" ht="15">
      <c r="B147" s="322"/>
      <c r="C147" s="322"/>
      <c r="D147" s="372"/>
      <c r="E147" s="322"/>
      <c r="F147" s="322"/>
    </row>
    <row r="148" spans="2:6" ht="15">
      <c r="B148" s="322"/>
      <c r="C148" s="322"/>
      <c r="D148" s="372"/>
      <c r="E148" s="322"/>
      <c r="F148" s="322"/>
    </row>
    <row r="149" spans="2:6" ht="15">
      <c r="B149" s="322"/>
      <c r="C149" s="322"/>
      <c r="D149" s="372"/>
      <c r="E149" s="322"/>
      <c r="F149" s="322"/>
    </row>
    <row r="150" spans="2:6" ht="15">
      <c r="B150" s="322"/>
      <c r="C150" s="322"/>
      <c r="D150" s="372"/>
      <c r="E150" s="322"/>
      <c r="F150" s="322"/>
    </row>
    <row r="151" spans="2:6" ht="15">
      <c r="B151" s="322"/>
      <c r="C151" s="322"/>
      <c r="D151" s="372"/>
      <c r="E151" s="322"/>
      <c r="F151" s="322"/>
    </row>
    <row r="152" spans="2:6" ht="15">
      <c r="B152" s="322"/>
      <c r="C152" s="322"/>
      <c r="D152" s="372"/>
      <c r="E152" s="322"/>
      <c r="F152" s="322"/>
    </row>
    <row r="153" spans="2:6" ht="15">
      <c r="B153" s="322"/>
      <c r="C153" s="322"/>
      <c r="D153" s="372"/>
      <c r="E153" s="322"/>
      <c r="F153" s="322"/>
    </row>
    <row r="154" spans="2:6" ht="15">
      <c r="B154" s="322"/>
      <c r="C154" s="322"/>
      <c r="D154" s="372"/>
      <c r="E154" s="322"/>
      <c r="F154" s="322"/>
    </row>
    <row r="155" spans="2:6" ht="15">
      <c r="B155" s="322"/>
      <c r="C155" s="322"/>
      <c r="D155" s="372"/>
      <c r="E155" s="322"/>
      <c r="F155" s="322"/>
    </row>
    <row r="156" spans="2:6" ht="15">
      <c r="B156" s="322"/>
      <c r="C156" s="322"/>
      <c r="D156" s="372"/>
      <c r="E156" s="322"/>
      <c r="F156" s="322"/>
    </row>
    <row r="157" spans="2:6" ht="15">
      <c r="B157" s="322"/>
      <c r="C157" s="322"/>
      <c r="D157" s="372"/>
      <c r="E157" s="322"/>
      <c r="F157" s="322"/>
    </row>
    <row r="158" spans="2:6" ht="15">
      <c r="B158" s="322"/>
      <c r="C158" s="322"/>
      <c r="D158" s="372"/>
      <c r="E158" s="322"/>
      <c r="F158" s="322"/>
    </row>
    <row r="159" spans="2:6" ht="15">
      <c r="B159" s="322"/>
      <c r="C159" s="322"/>
      <c r="D159" s="372"/>
      <c r="E159" s="322"/>
      <c r="F159" s="322"/>
    </row>
    <row r="160" spans="2:6" ht="15">
      <c r="B160" s="322"/>
      <c r="C160" s="322"/>
      <c r="D160" s="372"/>
      <c r="E160" s="322"/>
      <c r="F160" s="322"/>
    </row>
    <row r="161" spans="2:6" ht="15">
      <c r="B161" s="322"/>
      <c r="C161" s="322"/>
      <c r="D161" s="372"/>
      <c r="E161" s="322"/>
      <c r="F161" s="322"/>
    </row>
    <row r="162" spans="2:6" ht="15">
      <c r="B162" s="322"/>
      <c r="C162" s="322"/>
      <c r="D162" s="372"/>
      <c r="E162" s="322"/>
      <c r="F162" s="322"/>
    </row>
    <row r="163" spans="2:6" ht="15">
      <c r="B163" s="322"/>
      <c r="C163" s="322"/>
      <c r="D163" s="372"/>
      <c r="E163" s="322"/>
      <c r="F163" s="322"/>
    </row>
    <row r="164" spans="2:6" ht="15">
      <c r="B164" s="322"/>
      <c r="C164" s="322"/>
      <c r="D164" s="372"/>
      <c r="E164" s="322"/>
      <c r="F164" s="322"/>
    </row>
    <row r="165" spans="2:6" ht="15">
      <c r="B165" s="322"/>
      <c r="C165" s="322"/>
      <c r="D165" s="372"/>
      <c r="E165" s="322"/>
      <c r="F165" s="322"/>
    </row>
    <row r="166" spans="2:6" ht="15">
      <c r="B166" s="322"/>
      <c r="C166" s="322"/>
      <c r="D166" s="372"/>
      <c r="E166" s="322"/>
      <c r="F166" s="322"/>
    </row>
    <row r="167" spans="2:6" ht="15">
      <c r="B167" s="322"/>
      <c r="C167" s="322"/>
      <c r="D167" s="372"/>
      <c r="E167" s="322"/>
      <c r="F167" s="322"/>
    </row>
    <row r="168" spans="2:6" ht="15">
      <c r="B168" s="322"/>
      <c r="C168" s="322"/>
      <c r="D168" s="372"/>
      <c r="E168" s="322"/>
      <c r="F168" s="322"/>
    </row>
    <row r="169" spans="2:6" ht="15">
      <c r="B169" s="322"/>
      <c r="C169" s="322"/>
      <c r="D169" s="372"/>
      <c r="E169" s="322"/>
      <c r="F169" s="322"/>
    </row>
    <row r="170" spans="2:6" ht="15">
      <c r="B170" s="322"/>
      <c r="C170" s="322"/>
      <c r="D170" s="372"/>
      <c r="E170" s="322"/>
      <c r="F170" s="322"/>
    </row>
    <row r="171" spans="2:6" ht="15">
      <c r="B171" s="322"/>
      <c r="C171" s="322"/>
      <c r="D171" s="372"/>
      <c r="E171" s="322"/>
      <c r="F171" s="322"/>
    </row>
    <row r="172" spans="2:6" ht="15">
      <c r="B172" s="322"/>
      <c r="C172" s="322"/>
      <c r="D172" s="372"/>
      <c r="E172" s="322"/>
      <c r="F172" s="322"/>
    </row>
    <row r="173" spans="2:6" ht="15">
      <c r="B173" s="322"/>
      <c r="C173" s="322"/>
      <c r="D173" s="372"/>
      <c r="E173" s="322"/>
      <c r="F173" s="322"/>
    </row>
    <row r="174" spans="2:6" ht="15">
      <c r="B174" s="322"/>
      <c r="C174" s="322"/>
      <c r="D174" s="372"/>
      <c r="E174" s="322"/>
      <c r="F174" s="322"/>
    </row>
    <row r="175" spans="2:6" ht="15">
      <c r="B175" s="322"/>
      <c r="C175" s="322"/>
      <c r="D175" s="372"/>
      <c r="E175" s="322"/>
      <c r="F175" s="322"/>
    </row>
    <row r="176" spans="2:6" ht="15">
      <c r="B176" s="322"/>
      <c r="C176" s="322"/>
      <c r="D176" s="372"/>
      <c r="E176" s="322"/>
      <c r="F176" s="322"/>
    </row>
    <row r="177" spans="2:6" ht="15">
      <c r="B177" s="322"/>
      <c r="C177" s="322"/>
      <c r="D177" s="372"/>
      <c r="E177" s="322"/>
      <c r="F177" s="322"/>
    </row>
    <row r="178" spans="2:6" ht="15">
      <c r="B178" s="322"/>
      <c r="C178" s="322"/>
      <c r="D178" s="372"/>
      <c r="E178" s="322"/>
      <c r="F178" s="322"/>
    </row>
    <row r="179" spans="2:6" ht="15">
      <c r="B179" s="322"/>
      <c r="C179" s="322"/>
      <c r="D179" s="372"/>
      <c r="E179" s="322"/>
      <c r="F179" s="322"/>
    </row>
    <row r="180" spans="2:6" ht="15">
      <c r="B180" s="322"/>
      <c r="C180" s="322"/>
      <c r="D180" s="372"/>
      <c r="E180" s="322"/>
      <c r="F180" s="322"/>
    </row>
    <row r="181" spans="2:6" ht="15">
      <c r="B181" s="322"/>
      <c r="C181" s="322"/>
      <c r="D181" s="372"/>
      <c r="E181" s="322"/>
      <c r="F181" s="322"/>
    </row>
    <row r="182" spans="2:6" ht="15">
      <c r="B182" s="322"/>
      <c r="C182" s="322"/>
      <c r="D182" s="372"/>
      <c r="E182" s="322"/>
      <c r="F182" s="322"/>
    </row>
    <row r="183" spans="2:6" ht="15">
      <c r="B183" s="322"/>
      <c r="C183" s="322"/>
      <c r="D183" s="372"/>
      <c r="E183" s="322"/>
      <c r="F183" s="322"/>
    </row>
    <row r="184" spans="2:6" ht="15">
      <c r="B184" s="322"/>
      <c r="C184" s="322"/>
      <c r="D184" s="372"/>
      <c r="E184" s="322"/>
      <c r="F184" s="322"/>
    </row>
    <row r="185" spans="2:6" ht="15">
      <c r="B185" s="322"/>
      <c r="C185" s="322"/>
      <c r="D185" s="372"/>
      <c r="E185" s="322"/>
      <c r="F185" s="322"/>
    </row>
    <row r="186" spans="2:6" ht="15">
      <c r="B186" s="322"/>
      <c r="C186" s="322"/>
      <c r="D186" s="372"/>
      <c r="E186" s="322"/>
      <c r="F186" s="322"/>
    </row>
    <row r="187" spans="2:6" ht="15">
      <c r="B187" s="322"/>
      <c r="C187" s="322"/>
      <c r="D187" s="372"/>
      <c r="E187" s="322"/>
      <c r="F187" s="322"/>
    </row>
    <row r="188" spans="2:6" ht="15">
      <c r="B188" s="322"/>
      <c r="C188" s="322"/>
      <c r="D188" s="372"/>
      <c r="E188" s="322"/>
      <c r="F188" s="322"/>
    </row>
    <row r="189" spans="2:6" ht="15">
      <c r="B189" s="322"/>
      <c r="C189" s="322"/>
      <c r="D189" s="372"/>
      <c r="E189" s="322"/>
      <c r="F189" s="322"/>
    </row>
    <row r="190" spans="2:6" ht="15">
      <c r="B190" s="322"/>
      <c r="C190" s="322"/>
      <c r="D190" s="372"/>
      <c r="E190" s="322"/>
      <c r="F190" s="322"/>
    </row>
    <row r="191" spans="2:6" ht="15">
      <c r="B191" s="322"/>
      <c r="C191" s="322"/>
      <c r="D191" s="372"/>
      <c r="E191" s="322"/>
      <c r="F191" s="322"/>
    </row>
    <row r="192" spans="2:6" ht="15">
      <c r="B192" s="322"/>
      <c r="C192" s="322"/>
      <c r="D192" s="372"/>
      <c r="E192" s="322"/>
      <c r="F192" s="322"/>
    </row>
    <row r="193" spans="2:6" ht="15">
      <c r="B193" s="322"/>
      <c r="C193" s="322"/>
      <c r="D193" s="372"/>
      <c r="E193" s="322"/>
      <c r="F193" s="322"/>
    </row>
    <row r="194" spans="2:6" ht="15">
      <c r="B194" s="322"/>
      <c r="C194" s="322"/>
      <c r="D194" s="372"/>
      <c r="E194" s="322"/>
      <c r="F194" s="322"/>
    </row>
    <row r="195" spans="2:6" ht="15">
      <c r="B195" s="322"/>
      <c r="C195" s="322"/>
      <c r="D195" s="372"/>
      <c r="E195" s="322"/>
      <c r="F195" s="322"/>
    </row>
    <row r="196" spans="2:6" ht="15">
      <c r="B196" s="322"/>
      <c r="C196" s="322"/>
      <c r="D196" s="372"/>
      <c r="E196" s="322"/>
      <c r="F196" s="322"/>
    </row>
    <row r="197" spans="2:6" ht="15">
      <c r="B197" s="322"/>
      <c r="C197" s="322"/>
      <c r="D197" s="372"/>
      <c r="E197" s="322"/>
      <c r="F197" s="322"/>
    </row>
    <row r="198" spans="2:6" ht="15">
      <c r="B198" s="322"/>
      <c r="C198" s="322"/>
      <c r="D198" s="372"/>
      <c r="E198" s="322"/>
      <c r="F198" s="322"/>
    </row>
    <row r="199" spans="2:6" ht="15">
      <c r="B199" s="322"/>
      <c r="C199" s="322"/>
      <c r="D199" s="372"/>
      <c r="E199" s="322"/>
      <c r="F199" s="322"/>
    </row>
    <row r="200" spans="2:6" ht="15">
      <c r="B200" s="322"/>
      <c r="C200" s="322"/>
      <c r="D200" s="372"/>
      <c r="E200" s="322"/>
      <c r="F200" s="322"/>
    </row>
    <row r="201" spans="2:6" ht="15">
      <c r="B201" s="322"/>
      <c r="C201" s="322"/>
      <c r="D201" s="372"/>
      <c r="E201" s="322"/>
      <c r="F201" s="322"/>
    </row>
    <row r="202" spans="2:6" ht="15">
      <c r="B202" s="322"/>
      <c r="C202" s="322"/>
      <c r="D202" s="372"/>
      <c r="E202" s="322"/>
      <c r="F202" s="322"/>
    </row>
    <row r="203" spans="2:6" ht="15">
      <c r="B203" s="322"/>
      <c r="C203" s="322"/>
      <c r="D203" s="372"/>
      <c r="E203" s="322"/>
      <c r="F203" s="322"/>
    </row>
    <row r="204" spans="2:6" ht="15">
      <c r="B204" s="322"/>
      <c r="C204" s="322"/>
      <c r="D204" s="372"/>
      <c r="E204" s="322"/>
      <c r="F204" s="322"/>
    </row>
    <row r="205" spans="2:6" ht="15">
      <c r="B205" s="322"/>
      <c r="C205" s="322"/>
      <c r="D205" s="372"/>
      <c r="E205" s="322"/>
      <c r="F205" s="322"/>
    </row>
    <row r="206" spans="2:6" ht="15">
      <c r="B206" s="322"/>
      <c r="C206" s="322"/>
      <c r="D206" s="372"/>
      <c r="E206" s="322"/>
      <c r="F206" s="322"/>
    </row>
    <row r="207" spans="2:6" ht="15">
      <c r="B207" s="322"/>
      <c r="C207" s="322"/>
      <c r="D207" s="372"/>
      <c r="E207" s="322"/>
      <c r="F207" s="322"/>
    </row>
    <row r="208" spans="2:6" ht="15">
      <c r="B208" s="322"/>
      <c r="C208" s="322"/>
      <c r="D208" s="372"/>
      <c r="E208" s="322"/>
      <c r="F208" s="322"/>
    </row>
    <row r="209" spans="2:6" ht="15">
      <c r="B209" s="322"/>
      <c r="C209" s="322"/>
      <c r="D209" s="372"/>
      <c r="E209" s="322"/>
      <c r="F209" s="322"/>
    </row>
    <row r="210" spans="2:6" ht="15">
      <c r="B210" s="322"/>
      <c r="C210" s="322"/>
      <c r="D210" s="372"/>
      <c r="E210" s="322"/>
      <c r="F210" s="322"/>
    </row>
    <row r="211" spans="2:6" ht="15">
      <c r="B211" s="322"/>
      <c r="C211" s="322"/>
      <c r="D211" s="372"/>
      <c r="E211" s="322"/>
      <c r="F211" s="322"/>
    </row>
    <row r="212" spans="2:6" ht="15">
      <c r="B212" s="322"/>
      <c r="C212" s="322"/>
      <c r="D212" s="372"/>
      <c r="E212" s="322"/>
      <c r="F212" s="322"/>
    </row>
    <row r="213" spans="2:6" ht="15">
      <c r="B213" s="322"/>
      <c r="C213" s="322"/>
      <c r="D213" s="372"/>
      <c r="E213" s="322"/>
      <c r="F213" s="322"/>
    </row>
    <row r="214" spans="2:6" ht="15">
      <c r="B214" s="322"/>
      <c r="C214" s="322"/>
      <c r="D214" s="372"/>
      <c r="E214" s="322"/>
      <c r="F214" s="322"/>
    </row>
  </sheetData>
  <sheetProtection/>
  <mergeCells count="2">
    <mergeCell ref="B3:C3"/>
    <mergeCell ref="E3:F3"/>
  </mergeCells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1"/>
  <sheetViews>
    <sheetView tabSelected="1" zoomScalePageLayoutView="0" workbookViewId="0" topLeftCell="A1">
      <selection activeCell="J20" sqref="J20"/>
    </sheetView>
  </sheetViews>
  <sheetFormatPr defaultColWidth="9.140625" defaultRowHeight="12.75"/>
  <cols>
    <col min="1" max="1" width="44.140625" style="325" customWidth="1"/>
    <col min="2" max="2" width="10.8515625" style="342" customWidth="1"/>
    <col min="3" max="3" width="10.7109375" style="342" customWidth="1"/>
    <col min="4" max="4" width="0.85546875" style="377" customWidth="1"/>
    <col min="5" max="5" width="10.8515625" style="342" customWidth="1"/>
    <col min="6" max="6" width="10.7109375" style="342" customWidth="1"/>
    <col min="7" max="7" width="5.421875" style="377" customWidth="1"/>
    <col min="8" max="16384" width="9.140625" style="345" customWidth="1"/>
  </cols>
  <sheetData>
    <row r="1" spans="1:7" s="319" customFormat="1" ht="12.75">
      <c r="A1" s="399" t="s">
        <v>311</v>
      </c>
      <c r="B1" s="343"/>
      <c r="C1" s="343"/>
      <c r="D1" s="369"/>
      <c r="E1" s="343"/>
      <c r="F1" s="343"/>
      <c r="G1" s="369"/>
    </row>
    <row r="2" spans="1:7" s="319" customFormat="1" ht="12.75" customHeight="1">
      <c r="A2" s="326"/>
      <c r="B2" s="369"/>
      <c r="C2" s="369"/>
      <c r="D2" s="369"/>
      <c r="E2" s="369"/>
      <c r="F2" s="369"/>
      <c r="G2" s="369"/>
    </row>
    <row r="3" spans="1:7" s="319" customFormat="1" ht="25.5" customHeight="1">
      <c r="A3" s="326"/>
      <c r="B3" s="411" t="s">
        <v>381</v>
      </c>
      <c r="C3" s="412"/>
      <c r="D3" s="370"/>
      <c r="E3" s="411" t="s">
        <v>292</v>
      </c>
      <c r="F3" s="412"/>
      <c r="G3" s="369"/>
    </row>
    <row r="4" spans="1:7" ht="36">
      <c r="A4" s="400" t="s">
        <v>294</v>
      </c>
      <c r="B4" s="402" t="s">
        <v>336</v>
      </c>
      <c r="C4" s="403" t="s">
        <v>337</v>
      </c>
      <c r="D4" s="338"/>
      <c r="E4" s="402" t="s">
        <v>336</v>
      </c>
      <c r="F4" s="403" t="s">
        <v>337</v>
      </c>
      <c r="G4" s="374"/>
    </row>
    <row r="5" spans="1:7" ht="12.75">
      <c r="A5" s="398"/>
      <c r="B5" s="328"/>
      <c r="C5" s="328"/>
      <c r="D5" s="328"/>
      <c r="E5" s="328"/>
      <c r="F5" s="328"/>
      <c r="G5" s="328"/>
    </row>
    <row r="6" spans="1:7" ht="12.75">
      <c r="A6" s="9" t="s">
        <v>312</v>
      </c>
      <c r="B6" s="332">
        <v>1212535</v>
      </c>
      <c r="C6" s="332">
        <v>343</v>
      </c>
      <c r="D6" s="328"/>
      <c r="E6" s="332">
        <v>1406152</v>
      </c>
      <c r="F6" s="332">
        <v>591</v>
      </c>
      <c r="G6" s="328"/>
    </row>
    <row r="7" spans="1:7" ht="12.75">
      <c r="A7" s="347"/>
      <c r="B7" s="332"/>
      <c r="C7" s="332"/>
      <c r="D7" s="328"/>
      <c r="E7" s="332"/>
      <c r="F7" s="332"/>
      <c r="G7" s="328"/>
    </row>
    <row r="8" spans="1:7" ht="12.75">
      <c r="A8" s="396" t="s">
        <v>313</v>
      </c>
      <c r="B8" s="325">
        <v>714453</v>
      </c>
      <c r="C8" s="325">
        <v>23143</v>
      </c>
      <c r="D8" s="330"/>
      <c r="E8" s="325">
        <v>835352</v>
      </c>
      <c r="F8" s="325">
        <v>32802</v>
      </c>
      <c r="G8" s="330"/>
    </row>
    <row r="9" spans="1:7" ht="12.75">
      <c r="A9" s="396" t="s">
        <v>314</v>
      </c>
      <c r="B9" s="325">
        <v>205893</v>
      </c>
      <c r="C9" s="325">
        <v>3920</v>
      </c>
      <c r="D9" s="330"/>
      <c r="E9" s="325">
        <v>249934</v>
      </c>
      <c r="F9" s="325">
        <v>3910</v>
      </c>
      <c r="G9" s="330"/>
    </row>
    <row r="10" spans="1:7" ht="12.75">
      <c r="A10" s="396" t="s">
        <v>315</v>
      </c>
      <c r="B10" s="325">
        <v>211656</v>
      </c>
      <c r="C10" s="325"/>
      <c r="D10" s="330"/>
      <c r="E10" s="325">
        <v>223419</v>
      </c>
      <c r="F10" s="325"/>
      <c r="G10" s="330"/>
    </row>
    <row r="11" spans="1:7" ht="12.75">
      <c r="A11" s="396" t="s">
        <v>316</v>
      </c>
      <c r="B11" s="325">
        <f>38409+425</f>
        <v>38834</v>
      </c>
      <c r="C11" s="325"/>
      <c r="D11" s="330"/>
      <c r="E11" s="325">
        <v>37001</v>
      </c>
      <c r="F11" s="325"/>
      <c r="G11" s="330"/>
    </row>
    <row r="12" spans="1:7" ht="12.75">
      <c r="A12" s="396" t="s">
        <v>317</v>
      </c>
      <c r="B12" s="325">
        <f>44706+605</f>
        <v>45311</v>
      </c>
      <c r="C12" s="325"/>
      <c r="D12" s="330"/>
      <c r="E12" s="325">
        <v>42620</v>
      </c>
      <c r="F12" s="325"/>
      <c r="G12" s="330"/>
    </row>
    <row r="13" spans="1:7" ht="12.75">
      <c r="A13" s="396" t="s">
        <v>318</v>
      </c>
      <c r="B13" s="325">
        <v>91338</v>
      </c>
      <c r="C13" s="325">
        <v>601</v>
      </c>
      <c r="D13" s="330"/>
      <c r="E13" s="325">
        <v>101298</v>
      </c>
      <c r="F13" s="325">
        <v>475</v>
      </c>
      <c r="G13" s="330"/>
    </row>
    <row r="14" spans="1:7" ht="12.75">
      <c r="A14" s="396" t="s">
        <v>319</v>
      </c>
      <c r="B14" s="325">
        <f>26129-425-605</f>
        <v>25099</v>
      </c>
      <c r="C14" s="325">
        <v>15</v>
      </c>
      <c r="D14" s="330"/>
      <c r="E14" s="325">
        <v>22540</v>
      </c>
      <c r="F14" s="325">
        <v>5</v>
      </c>
      <c r="G14" s="330"/>
    </row>
    <row r="15" spans="1:7" ht="13.5" thickBot="1">
      <c r="A15" s="350" t="s">
        <v>320</v>
      </c>
      <c r="B15" s="350">
        <f>+B6-B8-B9-B10-B11-B12+B13-B14</f>
        <v>62627</v>
      </c>
      <c r="C15" s="350"/>
      <c r="D15" s="375"/>
      <c r="E15" s="350">
        <f>+E6-E8-E9-E10-E11-E12+E13-E14</f>
        <v>96584</v>
      </c>
      <c r="F15" s="350"/>
      <c r="G15" s="375"/>
    </row>
    <row r="16" spans="2:7" ht="13.5" thickTop="1">
      <c r="B16" s="325"/>
      <c r="C16" s="325"/>
      <c r="D16" s="330"/>
      <c r="E16" s="325"/>
      <c r="F16" s="325"/>
      <c r="G16" s="330"/>
    </row>
    <row r="17" spans="1:7" ht="12.75">
      <c r="A17" s="396" t="s">
        <v>321</v>
      </c>
      <c r="B17" s="325">
        <v>2264</v>
      </c>
      <c r="C17" s="325"/>
      <c r="D17" s="330"/>
      <c r="E17" s="325">
        <v>3530</v>
      </c>
      <c r="F17" s="325"/>
      <c r="G17" s="330"/>
    </row>
    <row r="18" spans="1:7" ht="12.75">
      <c r="A18" s="396" t="s">
        <v>322</v>
      </c>
      <c r="B18" s="325">
        <v>2621</v>
      </c>
      <c r="C18" s="325"/>
      <c r="D18" s="330"/>
      <c r="E18" s="325">
        <v>2016</v>
      </c>
      <c r="F18" s="325"/>
      <c r="G18" s="330"/>
    </row>
    <row r="19" spans="1:7" ht="12.75">
      <c r="A19" s="396" t="s">
        <v>323</v>
      </c>
      <c r="B19" s="325">
        <f>40641-3771</f>
        <v>36870</v>
      </c>
      <c r="C19" s="325">
        <v>308</v>
      </c>
      <c r="D19" s="330"/>
      <c r="E19" s="325">
        <v>33609</v>
      </c>
      <c r="F19" s="325">
        <v>503</v>
      </c>
      <c r="G19" s="330"/>
    </row>
    <row r="20" spans="1:7" ht="12.75">
      <c r="A20" s="396" t="s">
        <v>324</v>
      </c>
      <c r="B20" s="325">
        <v>-376</v>
      </c>
      <c r="C20" s="325"/>
      <c r="D20" s="330"/>
      <c r="E20" s="325">
        <v>-660</v>
      </c>
      <c r="F20" s="325"/>
      <c r="G20" s="330"/>
    </row>
    <row r="21" spans="1:7" ht="13.5" thickBot="1">
      <c r="A21" s="336" t="s">
        <v>325</v>
      </c>
      <c r="B21" s="336">
        <f>+B15+B17+B18-B19+B20</f>
        <v>30266</v>
      </c>
      <c r="C21" s="336"/>
      <c r="D21" s="328"/>
      <c r="E21" s="336">
        <f>+E15+E17+E18-E19+E20</f>
        <v>67861</v>
      </c>
      <c r="F21" s="336"/>
      <c r="G21" s="328"/>
    </row>
    <row r="22" spans="2:7" ht="13.5" thickTop="1">
      <c r="B22" s="325"/>
      <c r="C22" s="325"/>
      <c r="D22" s="330"/>
      <c r="E22" s="325"/>
      <c r="F22" s="325"/>
      <c r="G22" s="330"/>
    </row>
    <row r="23" spans="1:7" ht="12.75">
      <c r="A23" s="396" t="s">
        <v>326</v>
      </c>
      <c r="B23" s="325">
        <v>36794</v>
      </c>
      <c r="C23" s="325">
        <v>6177</v>
      </c>
      <c r="D23" s="328"/>
      <c r="E23" s="325">
        <v>25787</v>
      </c>
      <c r="F23" s="325"/>
      <c r="G23" s="330"/>
    </row>
    <row r="24" spans="1:7" ht="12.75">
      <c r="A24" s="421" t="s">
        <v>382</v>
      </c>
      <c r="B24" s="420">
        <v>24594</v>
      </c>
      <c r="C24" s="421"/>
      <c r="D24" s="330"/>
      <c r="E24" s="325"/>
      <c r="F24" s="325"/>
      <c r="G24" s="330"/>
    </row>
    <row r="25" spans="1:7" ht="13.5" thickBot="1">
      <c r="A25" s="336" t="s">
        <v>327</v>
      </c>
      <c r="B25" s="336">
        <f>+B21-B23</f>
        <v>-6528</v>
      </c>
      <c r="C25" s="336"/>
      <c r="D25" s="328"/>
      <c r="E25" s="336">
        <f>+E21-E23</f>
        <v>42074</v>
      </c>
      <c r="F25" s="336"/>
      <c r="G25" s="328"/>
    </row>
    <row r="26" spans="1:7" ht="13.5" thickTop="1">
      <c r="A26" s="352"/>
      <c r="B26" s="328"/>
      <c r="C26" s="328"/>
      <c r="D26" s="328"/>
      <c r="E26" s="328"/>
      <c r="F26" s="328"/>
      <c r="G26" s="328"/>
    </row>
    <row r="27" spans="1:7" ht="12.75">
      <c r="A27" s="401" t="s">
        <v>328</v>
      </c>
      <c r="B27" s="330"/>
      <c r="C27" s="330"/>
      <c r="D27" s="330"/>
      <c r="E27" s="330"/>
      <c r="F27" s="330"/>
      <c r="G27" s="330"/>
    </row>
    <row r="28" spans="1:7" ht="25.5">
      <c r="A28" s="401" t="s">
        <v>329</v>
      </c>
      <c r="B28" s="325"/>
      <c r="C28" s="325"/>
      <c r="D28" s="330"/>
      <c r="E28" s="325"/>
      <c r="F28" s="325"/>
      <c r="G28" s="330"/>
    </row>
    <row r="29" spans="2:7" ht="12.75">
      <c r="B29" s="325"/>
      <c r="C29" s="325"/>
      <c r="D29" s="330"/>
      <c r="E29" s="325"/>
      <c r="F29" s="325"/>
      <c r="G29" s="330"/>
    </row>
    <row r="30" spans="1:7" ht="13.5" thickBot="1">
      <c r="A30" s="336" t="s">
        <v>330</v>
      </c>
      <c r="B30" s="336">
        <f>+B25+B28</f>
        <v>-6528</v>
      </c>
      <c r="C30" s="336"/>
      <c r="D30" s="328"/>
      <c r="E30" s="336">
        <f>+E25+E28</f>
        <v>42074</v>
      </c>
      <c r="F30" s="336"/>
      <c r="G30" s="328"/>
    </row>
    <row r="31" spans="1:7" ht="13.5" thickTop="1">
      <c r="A31" s="355"/>
      <c r="B31" s="328"/>
      <c r="C31" s="328"/>
      <c r="D31" s="328"/>
      <c r="E31" s="328"/>
      <c r="F31" s="328"/>
      <c r="G31" s="328"/>
    </row>
    <row r="32" spans="1:7" ht="12.75">
      <c r="A32" s="9" t="s">
        <v>331</v>
      </c>
      <c r="B32" s="328"/>
      <c r="C32" s="328"/>
      <c r="D32" s="328"/>
      <c r="E32" s="328"/>
      <c r="F32" s="328"/>
      <c r="G32" s="328"/>
    </row>
    <row r="33" spans="1:7" ht="12.75">
      <c r="A33" s="9" t="s">
        <v>332</v>
      </c>
      <c r="B33" s="332">
        <f>+B30-B34</f>
        <v>-6547</v>
      </c>
      <c r="C33" s="332"/>
      <c r="D33" s="328"/>
      <c r="E33" s="332">
        <f>+E30-E34</f>
        <v>42008</v>
      </c>
      <c r="F33" s="332"/>
      <c r="G33" s="328"/>
    </row>
    <row r="34" spans="1:7" ht="12.75">
      <c r="A34" s="9" t="s">
        <v>333</v>
      </c>
      <c r="B34" s="332">
        <v>19</v>
      </c>
      <c r="C34" s="332"/>
      <c r="D34" s="328"/>
      <c r="E34" s="332">
        <v>66</v>
      </c>
      <c r="F34" s="332"/>
      <c r="G34" s="328"/>
    </row>
    <row r="35" spans="1:7" ht="12.75">
      <c r="A35" s="9"/>
      <c r="B35" s="332"/>
      <c r="C35" s="332"/>
      <c r="D35" s="328"/>
      <c r="E35" s="332"/>
      <c r="F35" s="332"/>
      <c r="G35" s="328"/>
    </row>
    <row r="36" spans="1:7" ht="12.75">
      <c r="A36" s="9" t="s">
        <v>334</v>
      </c>
      <c r="B36" s="422">
        <v>-0.018</v>
      </c>
      <c r="C36" s="367"/>
      <c r="D36" s="376"/>
      <c r="E36" s="422">
        <v>0.116</v>
      </c>
      <c r="F36" s="367"/>
      <c r="G36" s="376"/>
    </row>
    <row r="37" spans="1:7" ht="12.75">
      <c r="A37" s="9" t="s">
        <v>335</v>
      </c>
      <c r="B37" s="422">
        <v>-0.018</v>
      </c>
      <c r="C37" s="367"/>
      <c r="D37" s="376"/>
      <c r="E37" s="422">
        <v>0.116</v>
      </c>
      <c r="F37" s="367"/>
      <c r="G37" s="376"/>
    </row>
    <row r="38" spans="2:7" ht="12.75">
      <c r="B38" s="325"/>
      <c r="C38" s="325"/>
      <c r="D38" s="330"/>
      <c r="E38" s="325"/>
      <c r="F38" s="325"/>
      <c r="G38" s="330"/>
    </row>
    <row r="39" spans="2:7" ht="12.75">
      <c r="B39" s="325"/>
      <c r="C39" s="325"/>
      <c r="D39" s="330"/>
      <c r="E39" s="325"/>
      <c r="F39" s="325"/>
      <c r="G39" s="330"/>
    </row>
    <row r="40" spans="2:7" ht="12.75">
      <c r="B40" s="325"/>
      <c r="C40" s="325"/>
      <c r="D40" s="330"/>
      <c r="E40" s="325"/>
      <c r="F40" s="325"/>
      <c r="G40" s="330"/>
    </row>
    <row r="41" spans="1:7" ht="12.75">
      <c r="A41" s="379"/>
      <c r="B41" s="325"/>
      <c r="C41" s="325"/>
      <c r="D41" s="330"/>
      <c r="E41" s="325"/>
      <c r="F41" s="325"/>
      <c r="G41" s="330"/>
    </row>
    <row r="42" spans="1:7" ht="12.75">
      <c r="A42" s="379"/>
      <c r="B42" s="325"/>
      <c r="C42" s="325"/>
      <c r="D42" s="330"/>
      <c r="E42" s="325"/>
      <c r="F42" s="325"/>
      <c r="G42" s="330"/>
    </row>
    <row r="43" spans="2:7" ht="12.75">
      <c r="B43" s="325"/>
      <c r="C43" s="325"/>
      <c r="D43" s="330"/>
      <c r="E43" s="325"/>
      <c r="F43" s="325"/>
      <c r="G43" s="330"/>
    </row>
    <row r="44" spans="2:7" ht="12.75">
      <c r="B44" s="325"/>
      <c r="C44" s="325"/>
      <c r="D44" s="330"/>
      <c r="E44" s="325"/>
      <c r="F44" s="325"/>
      <c r="G44" s="330"/>
    </row>
    <row r="45" spans="2:7" ht="12.75">
      <c r="B45" s="325"/>
      <c r="C45" s="325"/>
      <c r="D45" s="330"/>
      <c r="E45" s="325"/>
      <c r="F45" s="325"/>
      <c r="G45" s="330"/>
    </row>
    <row r="46" spans="2:7" ht="12.75">
      <c r="B46" s="325"/>
      <c r="C46" s="325"/>
      <c r="D46" s="330"/>
      <c r="E46" s="325"/>
      <c r="F46" s="325"/>
      <c r="G46" s="330"/>
    </row>
    <row r="47" spans="2:7" ht="12.75">
      <c r="B47" s="325"/>
      <c r="C47" s="325"/>
      <c r="D47" s="330"/>
      <c r="E47" s="325"/>
      <c r="F47" s="325"/>
      <c r="G47" s="330"/>
    </row>
    <row r="48" spans="2:7" ht="12.75">
      <c r="B48" s="325"/>
      <c r="C48" s="325"/>
      <c r="D48" s="330"/>
      <c r="E48" s="325"/>
      <c r="F48" s="325"/>
      <c r="G48" s="330"/>
    </row>
    <row r="49" spans="2:7" ht="12.75">
      <c r="B49" s="325"/>
      <c r="C49" s="325"/>
      <c r="D49" s="330"/>
      <c r="E49" s="325"/>
      <c r="F49" s="325"/>
      <c r="G49" s="330"/>
    </row>
    <row r="50" spans="2:7" ht="12.75">
      <c r="B50" s="325"/>
      <c r="C50" s="325"/>
      <c r="D50" s="330"/>
      <c r="E50" s="325"/>
      <c r="F50" s="325"/>
      <c r="G50" s="330"/>
    </row>
    <row r="51" spans="2:7" ht="12.75">
      <c r="B51" s="325"/>
      <c r="C51" s="325"/>
      <c r="D51" s="330"/>
      <c r="E51" s="325"/>
      <c r="F51" s="325"/>
      <c r="G51" s="330"/>
    </row>
    <row r="52" spans="2:7" ht="12.75">
      <c r="B52" s="325"/>
      <c r="C52" s="325"/>
      <c r="D52" s="330"/>
      <c r="E52" s="325"/>
      <c r="F52" s="325"/>
      <c r="G52" s="330"/>
    </row>
    <row r="53" spans="2:7" ht="12.75">
      <c r="B53" s="325"/>
      <c r="C53" s="325"/>
      <c r="D53" s="330"/>
      <c r="E53" s="325"/>
      <c r="F53" s="325"/>
      <c r="G53" s="330"/>
    </row>
    <row r="54" spans="2:7" ht="12.75">
      <c r="B54" s="325"/>
      <c r="C54" s="325"/>
      <c r="D54" s="330"/>
      <c r="E54" s="325"/>
      <c r="F54" s="325"/>
      <c r="G54" s="330"/>
    </row>
    <row r="55" spans="2:7" ht="12.75">
      <c r="B55" s="325"/>
      <c r="C55" s="325"/>
      <c r="D55" s="330"/>
      <c r="E55" s="325"/>
      <c r="F55" s="325"/>
      <c r="G55" s="330"/>
    </row>
    <row r="56" spans="2:7" ht="12.75">
      <c r="B56" s="325"/>
      <c r="C56" s="325"/>
      <c r="D56" s="330"/>
      <c r="E56" s="325"/>
      <c r="F56" s="325"/>
      <c r="G56" s="330"/>
    </row>
    <row r="57" spans="2:7" ht="12.75">
      <c r="B57" s="325"/>
      <c r="C57" s="325"/>
      <c r="D57" s="330"/>
      <c r="E57" s="325"/>
      <c r="F57" s="325"/>
      <c r="G57" s="330"/>
    </row>
    <row r="58" spans="2:7" ht="12.75">
      <c r="B58" s="325"/>
      <c r="C58" s="325"/>
      <c r="D58" s="330"/>
      <c r="E58" s="325"/>
      <c r="F58" s="325"/>
      <c r="G58" s="330"/>
    </row>
    <row r="59" spans="2:7" ht="12.75">
      <c r="B59" s="325"/>
      <c r="C59" s="325"/>
      <c r="D59" s="330"/>
      <c r="E59" s="325"/>
      <c r="F59" s="325"/>
      <c r="G59" s="330"/>
    </row>
    <row r="60" spans="2:7" ht="12.75">
      <c r="B60" s="325"/>
      <c r="C60" s="325"/>
      <c r="D60" s="330"/>
      <c r="E60" s="325"/>
      <c r="F60" s="325"/>
      <c r="G60" s="330"/>
    </row>
    <row r="61" spans="2:7" ht="12.75">
      <c r="B61" s="325"/>
      <c r="C61" s="325"/>
      <c r="D61" s="330"/>
      <c r="E61" s="325"/>
      <c r="F61" s="325"/>
      <c r="G61" s="330"/>
    </row>
    <row r="62" spans="2:7" ht="12.75">
      <c r="B62" s="325"/>
      <c r="C62" s="325"/>
      <c r="D62" s="330"/>
      <c r="E62" s="325"/>
      <c r="F62" s="325"/>
      <c r="G62" s="330"/>
    </row>
    <row r="63" spans="2:7" ht="12.75">
      <c r="B63" s="325"/>
      <c r="C63" s="325"/>
      <c r="D63" s="330"/>
      <c r="E63" s="325"/>
      <c r="F63" s="325"/>
      <c r="G63" s="330"/>
    </row>
    <row r="64" spans="2:7" ht="12.75">
      <c r="B64" s="325"/>
      <c r="C64" s="325"/>
      <c r="D64" s="330"/>
      <c r="E64" s="325"/>
      <c r="F64" s="325"/>
      <c r="G64" s="330"/>
    </row>
    <row r="65" spans="2:7" ht="12.75">
      <c r="B65" s="325"/>
      <c r="C65" s="325"/>
      <c r="D65" s="330"/>
      <c r="E65" s="325"/>
      <c r="F65" s="325"/>
      <c r="G65" s="330"/>
    </row>
    <row r="66" spans="2:7" ht="12.75">
      <c r="B66" s="325"/>
      <c r="C66" s="325"/>
      <c r="D66" s="330"/>
      <c r="E66" s="325"/>
      <c r="F66" s="325"/>
      <c r="G66" s="330"/>
    </row>
    <row r="67" spans="2:7" ht="12.75">
      <c r="B67" s="325"/>
      <c r="C67" s="325"/>
      <c r="D67" s="330"/>
      <c r="E67" s="325"/>
      <c r="F67" s="325"/>
      <c r="G67" s="330"/>
    </row>
    <row r="68" spans="2:7" ht="12.75">
      <c r="B68" s="325"/>
      <c r="C68" s="325"/>
      <c r="D68" s="330"/>
      <c r="E68" s="325"/>
      <c r="F68" s="325"/>
      <c r="G68" s="330"/>
    </row>
    <row r="69" spans="2:7" ht="12.75">
      <c r="B69" s="325"/>
      <c r="C69" s="325"/>
      <c r="D69" s="330"/>
      <c r="E69" s="325"/>
      <c r="F69" s="325"/>
      <c r="G69" s="330"/>
    </row>
    <row r="70" spans="2:7" ht="12.75">
      <c r="B70" s="325"/>
      <c r="C70" s="325"/>
      <c r="D70" s="330"/>
      <c r="E70" s="325"/>
      <c r="F70" s="325"/>
      <c r="G70" s="330"/>
    </row>
    <row r="71" spans="2:7" ht="12.75">
      <c r="B71" s="325"/>
      <c r="C71" s="325"/>
      <c r="D71" s="330"/>
      <c r="E71" s="325"/>
      <c r="F71" s="325"/>
      <c r="G71" s="330"/>
    </row>
    <row r="72" spans="2:7" ht="12.75">
      <c r="B72" s="325"/>
      <c r="C72" s="325"/>
      <c r="D72" s="330"/>
      <c r="E72" s="325"/>
      <c r="F72" s="325"/>
      <c r="G72" s="330"/>
    </row>
    <row r="73" spans="2:7" ht="12.75">
      <c r="B73" s="325"/>
      <c r="C73" s="325"/>
      <c r="D73" s="330"/>
      <c r="E73" s="325"/>
      <c r="F73" s="325"/>
      <c r="G73" s="330"/>
    </row>
    <row r="74" spans="2:7" ht="12.75">
      <c r="B74" s="325"/>
      <c r="C74" s="325"/>
      <c r="D74" s="330"/>
      <c r="E74" s="325"/>
      <c r="F74" s="325"/>
      <c r="G74" s="330"/>
    </row>
    <row r="75" spans="2:7" ht="12.75">
      <c r="B75" s="325"/>
      <c r="C75" s="325"/>
      <c r="D75" s="330"/>
      <c r="E75" s="325"/>
      <c r="F75" s="325"/>
      <c r="G75" s="330"/>
    </row>
    <row r="76" spans="2:7" ht="12.75">
      <c r="B76" s="325"/>
      <c r="C76" s="325"/>
      <c r="D76" s="330"/>
      <c r="E76" s="325"/>
      <c r="F76" s="325"/>
      <c r="G76" s="330"/>
    </row>
    <row r="77" spans="2:7" ht="12.75">
      <c r="B77" s="325"/>
      <c r="C77" s="325"/>
      <c r="D77" s="330"/>
      <c r="E77" s="325"/>
      <c r="F77" s="325"/>
      <c r="G77" s="330"/>
    </row>
    <row r="78" spans="2:7" ht="12.75">
      <c r="B78" s="325"/>
      <c r="C78" s="325"/>
      <c r="D78" s="330"/>
      <c r="E78" s="325"/>
      <c r="F78" s="325"/>
      <c r="G78" s="330"/>
    </row>
    <row r="79" spans="2:7" ht="12.75">
      <c r="B79" s="325"/>
      <c r="C79" s="325"/>
      <c r="D79" s="330"/>
      <c r="E79" s="325"/>
      <c r="F79" s="325"/>
      <c r="G79" s="330"/>
    </row>
    <row r="80" spans="2:7" ht="12.75">
      <c r="B80" s="325"/>
      <c r="C80" s="325"/>
      <c r="D80" s="330"/>
      <c r="E80" s="325"/>
      <c r="F80" s="325"/>
      <c r="G80" s="330"/>
    </row>
    <row r="81" spans="2:7" ht="12.75">
      <c r="B81" s="325"/>
      <c r="C81" s="325"/>
      <c r="D81" s="330"/>
      <c r="E81" s="325"/>
      <c r="F81" s="325"/>
      <c r="G81" s="330"/>
    </row>
    <row r="82" spans="2:7" ht="12.75">
      <c r="B82" s="325"/>
      <c r="C82" s="325"/>
      <c r="D82" s="330"/>
      <c r="E82" s="325"/>
      <c r="F82" s="325"/>
      <c r="G82" s="330"/>
    </row>
    <row r="83" spans="2:7" ht="12.75">
      <c r="B83" s="325"/>
      <c r="C83" s="325"/>
      <c r="D83" s="330"/>
      <c r="E83" s="325"/>
      <c r="F83" s="325"/>
      <c r="G83" s="330"/>
    </row>
    <row r="84" spans="2:7" ht="12.75">
      <c r="B84" s="325"/>
      <c r="C84" s="325"/>
      <c r="D84" s="330"/>
      <c r="E84" s="325"/>
      <c r="F84" s="325"/>
      <c r="G84" s="330"/>
    </row>
    <row r="85" spans="2:7" ht="12.75">
      <c r="B85" s="325"/>
      <c r="C85" s="325"/>
      <c r="D85" s="330"/>
      <c r="E85" s="325"/>
      <c r="F85" s="325"/>
      <c r="G85" s="330"/>
    </row>
    <row r="86" spans="2:7" ht="12.75">
      <c r="B86" s="325"/>
      <c r="C86" s="325"/>
      <c r="D86" s="330"/>
      <c r="E86" s="325"/>
      <c r="F86" s="325"/>
      <c r="G86" s="330"/>
    </row>
    <row r="87" spans="2:7" ht="12.75">
      <c r="B87" s="325"/>
      <c r="C87" s="325"/>
      <c r="D87" s="330"/>
      <c r="E87" s="325"/>
      <c r="F87" s="325"/>
      <c r="G87" s="330"/>
    </row>
    <row r="88" spans="2:7" ht="12.75">
      <c r="B88" s="325"/>
      <c r="C88" s="325"/>
      <c r="D88" s="330"/>
      <c r="E88" s="325"/>
      <c r="F88" s="325"/>
      <c r="G88" s="330"/>
    </row>
    <row r="89" spans="2:7" ht="12.75">
      <c r="B89" s="325"/>
      <c r="C89" s="325"/>
      <c r="D89" s="330"/>
      <c r="E89" s="325"/>
      <c r="F89" s="325"/>
      <c r="G89" s="330"/>
    </row>
    <row r="90" spans="2:7" ht="12.75">
      <c r="B90" s="325"/>
      <c r="C90" s="325"/>
      <c r="D90" s="330"/>
      <c r="E90" s="325"/>
      <c r="F90" s="325"/>
      <c r="G90" s="330"/>
    </row>
    <row r="91" spans="2:7" ht="12.75">
      <c r="B91" s="325"/>
      <c r="C91" s="325"/>
      <c r="D91" s="330"/>
      <c r="E91" s="325"/>
      <c r="F91" s="325"/>
      <c r="G91" s="330"/>
    </row>
    <row r="92" spans="2:7" ht="12.75">
      <c r="B92" s="325"/>
      <c r="C92" s="325"/>
      <c r="D92" s="330"/>
      <c r="E92" s="325"/>
      <c r="F92" s="325"/>
      <c r="G92" s="330"/>
    </row>
    <row r="93" spans="2:7" ht="12.75">
      <c r="B93" s="325"/>
      <c r="C93" s="325"/>
      <c r="D93" s="330"/>
      <c r="E93" s="325"/>
      <c r="F93" s="325"/>
      <c r="G93" s="330"/>
    </row>
    <row r="94" spans="2:7" ht="12.75">
      <c r="B94" s="325"/>
      <c r="C94" s="325"/>
      <c r="D94" s="330"/>
      <c r="E94" s="325"/>
      <c r="F94" s="325"/>
      <c r="G94" s="330"/>
    </row>
    <row r="95" spans="2:7" ht="12.75">
      <c r="B95" s="325"/>
      <c r="C95" s="325"/>
      <c r="D95" s="330"/>
      <c r="E95" s="325"/>
      <c r="F95" s="325"/>
      <c r="G95" s="330"/>
    </row>
    <row r="96" spans="2:7" ht="12.75">
      <c r="B96" s="325"/>
      <c r="C96" s="325"/>
      <c r="D96" s="330"/>
      <c r="E96" s="325"/>
      <c r="F96" s="325"/>
      <c r="G96" s="330"/>
    </row>
    <row r="97" spans="2:7" ht="12.75">
      <c r="B97" s="325"/>
      <c r="C97" s="325"/>
      <c r="D97" s="330"/>
      <c r="E97" s="325"/>
      <c r="F97" s="325"/>
      <c r="G97" s="330"/>
    </row>
    <row r="98" spans="2:7" ht="12.75">
      <c r="B98" s="325"/>
      <c r="C98" s="325"/>
      <c r="D98" s="330"/>
      <c r="E98" s="325"/>
      <c r="F98" s="325"/>
      <c r="G98" s="330"/>
    </row>
    <row r="99" spans="2:7" ht="12.75">
      <c r="B99" s="325"/>
      <c r="C99" s="325"/>
      <c r="D99" s="330"/>
      <c r="E99" s="325"/>
      <c r="F99" s="325"/>
      <c r="G99" s="330"/>
    </row>
    <row r="100" spans="2:7" ht="12.75">
      <c r="B100" s="325"/>
      <c r="C100" s="325"/>
      <c r="D100" s="330"/>
      <c r="E100" s="325"/>
      <c r="F100" s="325"/>
      <c r="G100" s="330"/>
    </row>
    <row r="101" spans="2:7" ht="12.75">
      <c r="B101" s="325"/>
      <c r="C101" s="325"/>
      <c r="D101" s="330"/>
      <c r="E101" s="325"/>
      <c r="F101" s="325"/>
      <c r="G101" s="330"/>
    </row>
    <row r="102" spans="2:7" ht="12.75">
      <c r="B102" s="325"/>
      <c r="C102" s="325"/>
      <c r="D102" s="330"/>
      <c r="E102" s="325"/>
      <c r="F102" s="325"/>
      <c r="G102" s="330"/>
    </row>
    <row r="103" spans="2:7" ht="12.75">
      <c r="B103" s="325"/>
      <c r="C103" s="325"/>
      <c r="D103" s="330"/>
      <c r="E103" s="325"/>
      <c r="F103" s="325"/>
      <c r="G103" s="330"/>
    </row>
    <row r="104" spans="2:7" ht="12.75">
      <c r="B104" s="325"/>
      <c r="C104" s="325"/>
      <c r="D104" s="330"/>
      <c r="E104" s="325"/>
      <c r="F104" s="325"/>
      <c r="G104" s="330"/>
    </row>
    <row r="105" spans="2:7" ht="12.75">
      <c r="B105" s="325"/>
      <c r="C105" s="325"/>
      <c r="D105" s="330"/>
      <c r="E105" s="325"/>
      <c r="F105" s="325"/>
      <c r="G105" s="330"/>
    </row>
    <row r="106" spans="2:7" ht="12.75">
      <c r="B106" s="325"/>
      <c r="C106" s="325"/>
      <c r="D106" s="330"/>
      <c r="E106" s="325"/>
      <c r="F106" s="325"/>
      <c r="G106" s="330"/>
    </row>
    <row r="107" spans="2:7" ht="12.75">
      <c r="B107" s="325"/>
      <c r="C107" s="325"/>
      <c r="D107" s="330"/>
      <c r="E107" s="325"/>
      <c r="F107" s="325"/>
      <c r="G107" s="330"/>
    </row>
    <row r="108" spans="2:7" ht="12.75">
      <c r="B108" s="325"/>
      <c r="C108" s="325"/>
      <c r="D108" s="330"/>
      <c r="E108" s="325"/>
      <c r="F108" s="325"/>
      <c r="G108" s="330"/>
    </row>
    <row r="109" spans="2:7" ht="12.75">
      <c r="B109" s="325"/>
      <c r="C109" s="325"/>
      <c r="D109" s="330"/>
      <c r="E109" s="325"/>
      <c r="F109" s="325"/>
      <c r="G109" s="330"/>
    </row>
    <row r="110" spans="2:7" ht="12.75">
      <c r="B110" s="325"/>
      <c r="C110" s="325"/>
      <c r="D110" s="330"/>
      <c r="E110" s="325"/>
      <c r="F110" s="325"/>
      <c r="G110" s="330"/>
    </row>
    <row r="111" spans="1:7" ht="12.75">
      <c r="A111" s="325" t="s">
        <v>272</v>
      </c>
      <c r="B111" s="325"/>
      <c r="C111" s="325"/>
      <c r="D111" s="330"/>
      <c r="E111" s="325"/>
      <c r="F111" s="325"/>
      <c r="G111" s="330"/>
    </row>
    <row r="112" spans="2:7" ht="12.75">
      <c r="B112" s="325"/>
      <c r="C112" s="325"/>
      <c r="D112" s="330"/>
      <c r="E112" s="325"/>
      <c r="F112" s="325"/>
      <c r="G112" s="330"/>
    </row>
    <row r="113" spans="1:7" ht="12.75">
      <c r="A113" s="332" t="s">
        <v>273</v>
      </c>
      <c r="B113" s="325"/>
      <c r="C113" s="325"/>
      <c r="D113" s="330"/>
      <c r="E113" s="325"/>
      <c r="F113" s="325"/>
      <c r="G113" s="330"/>
    </row>
    <row r="114" spans="2:7" ht="12.75">
      <c r="B114" s="325"/>
      <c r="C114" s="325"/>
      <c r="D114" s="330"/>
      <c r="E114" s="325"/>
      <c r="F114" s="325"/>
      <c r="G114" s="330"/>
    </row>
    <row r="115" spans="2:7" ht="12.75">
      <c r="B115" s="325"/>
      <c r="C115" s="325"/>
      <c r="D115" s="330"/>
      <c r="E115" s="325"/>
      <c r="F115" s="325"/>
      <c r="G115" s="330"/>
    </row>
    <row r="116" spans="2:7" ht="12.75">
      <c r="B116" s="325"/>
      <c r="C116" s="325"/>
      <c r="D116" s="330"/>
      <c r="E116" s="325"/>
      <c r="F116" s="325"/>
      <c r="G116" s="330"/>
    </row>
    <row r="117" spans="2:7" ht="12.75">
      <c r="B117" s="325"/>
      <c r="C117" s="325"/>
      <c r="D117" s="330"/>
      <c r="E117" s="325"/>
      <c r="F117" s="325"/>
      <c r="G117" s="330"/>
    </row>
    <row r="118" spans="2:7" ht="12.75">
      <c r="B118" s="325"/>
      <c r="C118" s="325"/>
      <c r="D118" s="330"/>
      <c r="E118" s="325"/>
      <c r="F118" s="325"/>
      <c r="G118" s="330"/>
    </row>
    <row r="119" spans="2:7" ht="12.75">
      <c r="B119" s="325"/>
      <c r="C119" s="325"/>
      <c r="D119" s="330"/>
      <c r="E119" s="325"/>
      <c r="F119" s="325"/>
      <c r="G119" s="330"/>
    </row>
    <row r="120" spans="2:7" ht="12.75">
      <c r="B120" s="325"/>
      <c r="C120" s="325"/>
      <c r="D120" s="330"/>
      <c r="E120" s="325"/>
      <c r="F120" s="325"/>
      <c r="G120" s="330"/>
    </row>
    <row r="121" spans="2:7" ht="12.75">
      <c r="B121" s="325"/>
      <c r="C121" s="325"/>
      <c r="D121" s="330"/>
      <c r="E121" s="325"/>
      <c r="F121" s="325"/>
      <c r="G121" s="330"/>
    </row>
    <row r="122" spans="2:7" ht="12.75">
      <c r="B122" s="325"/>
      <c r="C122" s="325"/>
      <c r="D122" s="330"/>
      <c r="E122" s="325"/>
      <c r="F122" s="325"/>
      <c r="G122" s="330"/>
    </row>
    <row r="123" spans="2:7" ht="12.75">
      <c r="B123" s="325"/>
      <c r="C123" s="325"/>
      <c r="D123" s="330"/>
      <c r="E123" s="325"/>
      <c r="F123" s="325"/>
      <c r="G123" s="330"/>
    </row>
    <row r="124" spans="2:7" ht="12.75">
      <c r="B124" s="325"/>
      <c r="C124" s="325"/>
      <c r="D124" s="330"/>
      <c r="E124" s="325"/>
      <c r="F124" s="325"/>
      <c r="G124" s="330"/>
    </row>
    <row r="125" spans="2:7" ht="12.75">
      <c r="B125" s="325"/>
      <c r="C125" s="325"/>
      <c r="D125" s="330"/>
      <c r="E125" s="325"/>
      <c r="F125" s="325"/>
      <c r="G125" s="330"/>
    </row>
    <row r="126" spans="2:7" ht="12.75">
      <c r="B126" s="325"/>
      <c r="C126" s="325"/>
      <c r="D126" s="330"/>
      <c r="E126" s="325"/>
      <c r="F126" s="325"/>
      <c r="G126" s="330"/>
    </row>
    <row r="127" spans="2:7" ht="12.75">
      <c r="B127" s="325"/>
      <c r="C127" s="325"/>
      <c r="D127" s="330"/>
      <c r="E127" s="325"/>
      <c r="F127" s="325"/>
      <c r="G127" s="330"/>
    </row>
    <row r="128" spans="2:7" ht="12.75">
      <c r="B128" s="325"/>
      <c r="C128" s="325"/>
      <c r="D128" s="330"/>
      <c r="E128" s="325"/>
      <c r="F128" s="325"/>
      <c r="G128" s="330"/>
    </row>
    <row r="129" spans="2:7" ht="12.75">
      <c r="B129" s="325"/>
      <c r="C129" s="325"/>
      <c r="D129" s="330"/>
      <c r="E129" s="325"/>
      <c r="F129" s="325"/>
      <c r="G129" s="330"/>
    </row>
    <row r="130" spans="2:7" ht="12.75">
      <c r="B130" s="325"/>
      <c r="C130" s="325"/>
      <c r="D130" s="330"/>
      <c r="E130" s="325"/>
      <c r="F130" s="325"/>
      <c r="G130" s="330"/>
    </row>
    <row r="131" spans="2:7" ht="12.75">
      <c r="B131" s="325"/>
      <c r="C131" s="325"/>
      <c r="D131" s="330"/>
      <c r="E131" s="325"/>
      <c r="F131" s="325"/>
      <c r="G131" s="330"/>
    </row>
    <row r="132" spans="2:7" ht="12.75">
      <c r="B132" s="325"/>
      <c r="C132" s="325"/>
      <c r="D132" s="330"/>
      <c r="E132" s="325"/>
      <c r="F132" s="325"/>
      <c r="G132" s="330"/>
    </row>
    <row r="133" spans="2:7" ht="12.75">
      <c r="B133" s="325"/>
      <c r="C133" s="325"/>
      <c r="D133" s="330"/>
      <c r="E133" s="325"/>
      <c r="F133" s="325"/>
      <c r="G133" s="330"/>
    </row>
    <row r="134" spans="2:7" ht="12.75">
      <c r="B134" s="325"/>
      <c r="C134" s="325"/>
      <c r="D134" s="330"/>
      <c r="E134" s="325"/>
      <c r="F134" s="325"/>
      <c r="G134" s="330"/>
    </row>
    <row r="135" spans="2:7" ht="12.75">
      <c r="B135" s="325"/>
      <c r="C135" s="325"/>
      <c r="D135" s="330"/>
      <c r="E135" s="325"/>
      <c r="F135" s="325"/>
      <c r="G135" s="330"/>
    </row>
    <row r="136" spans="2:7" ht="12.75">
      <c r="B136" s="325"/>
      <c r="C136" s="325"/>
      <c r="D136" s="330"/>
      <c r="E136" s="325"/>
      <c r="F136" s="325"/>
      <c r="G136" s="330"/>
    </row>
    <row r="137" spans="2:7" ht="12.75">
      <c r="B137" s="325"/>
      <c r="C137" s="325"/>
      <c r="D137" s="330"/>
      <c r="E137" s="325"/>
      <c r="F137" s="325"/>
      <c r="G137" s="330"/>
    </row>
    <row r="138" spans="2:7" ht="12.75">
      <c r="B138" s="325"/>
      <c r="C138" s="325"/>
      <c r="D138" s="330"/>
      <c r="E138" s="325"/>
      <c r="F138" s="325"/>
      <c r="G138" s="330"/>
    </row>
    <row r="139" spans="2:7" ht="12.75">
      <c r="B139" s="325"/>
      <c r="C139" s="325"/>
      <c r="D139" s="330"/>
      <c r="E139" s="325"/>
      <c r="F139" s="325"/>
      <c r="G139" s="330"/>
    </row>
    <row r="140" spans="2:7" ht="12.75">
      <c r="B140" s="325"/>
      <c r="C140" s="325"/>
      <c r="D140" s="330"/>
      <c r="E140" s="325"/>
      <c r="F140" s="325"/>
      <c r="G140" s="330"/>
    </row>
    <row r="141" spans="2:7" ht="12.75">
      <c r="B141" s="325"/>
      <c r="C141" s="325"/>
      <c r="D141" s="330"/>
      <c r="E141" s="325"/>
      <c r="F141" s="325"/>
      <c r="G141" s="330"/>
    </row>
    <row r="142" spans="2:7" ht="12.75">
      <c r="B142" s="325"/>
      <c r="C142" s="325"/>
      <c r="D142" s="330"/>
      <c r="E142" s="325"/>
      <c r="F142" s="325"/>
      <c r="G142" s="330"/>
    </row>
    <row r="143" spans="2:7" ht="12.75">
      <c r="B143" s="325"/>
      <c r="C143" s="325"/>
      <c r="D143" s="330"/>
      <c r="E143" s="325"/>
      <c r="F143" s="325"/>
      <c r="G143" s="330"/>
    </row>
    <row r="144" spans="2:7" ht="12.75">
      <c r="B144" s="325"/>
      <c r="C144" s="325"/>
      <c r="D144" s="330"/>
      <c r="E144" s="325"/>
      <c r="F144" s="325"/>
      <c r="G144" s="330"/>
    </row>
    <row r="145" spans="2:7" ht="12.75">
      <c r="B145" s="325"/>
      <c r="C145" s="325"/>
      <c r="D145" s="330"/>
      <c r="E145" s="325"/>
      <c r="F145" s="325"/>
      <c r="G145" s="330"/>
    </row>
    <row r="146" spans="2:7" ht="12.75">
      <c r="B146" s="325"/>
      <c r="C146" s="325"/>
      <c r="D146" s="330"/>
      <c r="E146" s="325"/>
      <c r="F146" s="325"/>
      <c r="G146" s="330"/>
    </row>
    <row r="147" spans="2:7" ht="12.75">
      <c r="B147" s="325"/>
      <c r="C147" s="325"/>
      <c r="D147" s="330"/>
      <c r="E147" s="325"/>
      <c r="F147" s="325"/>
      <c r="G147" s="330"/>
    </row>
    <row r="148" spans="2:7" ht="12.75">
      <c r="B148" s="325"/>
      <c r="C148" s="325"/>
      <c r="D148" s="330"/>
      <c r="E148" s="325"/>
      <c r="F148" s="325"/>
      <c r="G148" s="330"/>
    </row>
    <row r="149" spans="2:7" ht="12.75">
      <c r="B149" s="325"/>
      <c r="C149" s="325"/>
      <c r="D149" s="330"/>
      <c r="E149" s="325"/>
      <c r="F149" s="325"/>
      <c r="G149" s="330"/>
    </row>
    <row r="150" spans="2:7" ht="12.75">
      <c r="B150" s="325"/>
      <c r="C150" s="325"/>
      <c r="D150" s="330"/>
      <c r="E150" s="325"/>
      <c r="F150" s="325"/>
      <c r="G150" s="330"/>
    </row>
    <row r="151" spans="2:7" ht="12.75">
      <c r="B151" s="325"/>
      <c r="C151" s="325"/>
      <c r="D151" s="330"/>
      <c r="E151" s="325"/>
      <c r="F151" s="325"/>
      <c r="G151" s="330"/>
    </row>
    <row r="152" spans="2:7" ht="12.75">
      <c r="B152" s="325"/>
      <c r="C152" s="325"/>
      <c r="D152" s="330"/>
      <c r="E152" s="325"/>
      <c r="F152" s="325"/>
      <c r="G152" s="330"/>
    </row>
    <row r="153" spans="2:7" ht="12.75">
      <c r="B153" s="325"/>
      <c r="C153" s="325"/>
      <c r="D153" s="330"/>
      <c r="E153" s="325"/>
      <c r="F153" s="325"/>
      <c r="G153" s="330"/>
    </row>
    <row r="154" spans="2:7" ht="12.75">
      <c r="B154" s="325"/>
      <c r="C154" s="325"/>
      <c r="D154" s="330"/>
      <c r="E154" s="325"/>
      <c r="F154" s="325"/>
      <c r="G154" s="330"/>
    </row>
    <row r="155" spans="2:7" ht="12.75">
      <c r="B155" s="325"/>
      <c r="C155" s="325"/>
      <c r="D155" s="330"/>
      <c r="E155" s="325"/>
      <c r="F155" s="325"/>
      <c r="G155" s="330"/>
    </row>
    <row r="156" spans="2:7" ht="12.75">
      <c r="B156" s="325"/>
      <c r="C156" s="325"/>
      <c r="D156" s="330"/>
      <c r="E156" s="325"/>
      <c r="F156" s="325"/>
      <c r="G156" s="330"/>
    </row>
    <row r="157" spans="2:7" ht="12.75">
      <c r="B157" s="325"/>
      <c r="C157" s="325"/>
      <c r="D157" s="330"/>
      <c r="E157" s="325"/>
      <c r="F157" s="325"/>
      <c r="G157" s="330"/>
    </row>
    <row r="158" spans="2:7" ht="12.75">
      <c r="B158" s="325"/>
      <c r="C158" s="325"/>
      <c r="D158" s="330"/>
      <c r="E158" s="325"/>
      <c r="F158" s="325"/>
      <c r="G158" s="330"/>
    </row>
    <row r="159" spans="2:7" ht="12.75">
      <c r="B159" s="325"/>
      <c r="C159" s="325"/>
      <c r="D159" s="330"/>
      <c r="E159" s="325"/>
      <c r="F159" s="325"/>
      <c r="G159" s="330"/>
    </row>
    <row r="160" spans="2:7" ht="12.75">
      <c r="B160" s="325"/>
      <c r="C160" s="325"/>
      <c r="D160" s="330"/>
      <c r="E160" s="325"/>
      <c r="F160" s="325"/>
      <c r="G160" s="330"/>
    </row>
    <row r="161" spans="2:7" ht="12.75">
      <c r="B161" s="325"/>
      <c r="C161" s="325"/>
      <c r="D161" s="330"/>
      <c r="E161" s="325"/>
      <c r="F161" s="325"/>
      <c r="G161" s="330"/>
    </row>
    <row r="162" spans="2:7" ht="12.75">
      <c r="B162" s="325"/>
      <c r="C162" s="325"/>
      <c r="D162" s="330"/>
      <c r="E162" s="325"/>
      <c r="F162" s="325"/>
      <c r="G162" s="330"/>
    </row>
    <row r="163" spans="2:7" ht="12.75">
      <c r="B163" s="325"/>
      <c r="C163" s="325"/>
      <c r="D163" s="330"/>
      <c r="E163" s="325"/>
      <c r="F163" s="325"/>
      <c r="G163" s="330"/>
    </row>
    <row r="164" spans="2:7" ht="12.75">
      <c r="B164" s="325"/>
      <c r="C164" s="325"/>
      <c r="D164" s="330"/>
      <c r="E164" s="325"/>
      <c r="F164" s="325"/>
      <c r="G164" s="330"/>
    </row>
    <row r="165" spans="2:7" ht="12.75">
      <c r="B165" s="325"/>
      <c r="C165" s="325"/>
      <c r="D165" s="330"/>
      <c r="E165" s="325"/>
      <c r="F165" s="325"/>
      <c r="G165" s="330"/>
    </row>
    <row r="166" spans="2:7" ht="12.75">
      <c r="B166" s="325"/>
      <c r="C166" s="325"/>
      <c r="D166" s="330"/>
      <c r="E166" s="325"/>
      <c r="F166" s="325"/>
      <c r="G166" s="330"/>
    </row>
    <row r="167" spans="2:7" ht="12.75">
      <c r="B167" s="325"/>
      <c r="C167" s="325"/>
      <c r="D167" s="330"/>
      <c r="E167" s="325"/>
      <c r="F167" s="325"/>
      <c r="G167" s="330"/>
    </row>
    <row r="168" spans="2:7" ht="12.75">
      <c r="B168" s="325"/>
      <c r="C168" s="325"/>
      <c r="D168" s="330"/>
      <c r="E168" s="325"/>
      <c r="F168" s="325"/>
      <c r="G168" s="330"/>
    </row>
    <row r="169" spans="2:7" ht="12.75">
      <c r="B169" s="325"/>
      <c r="C169" s="325"/>
      <c r="D169" s="330"/>
      <c r="E169" s="325"/>
      <c r="F169" s="325"/>
      <c r="G169" s="330"/>
    </row>
    <row r="170" spans="2:7" ht="12.75">
      <c r="B170" s="325"/>
      <c r="C170" s="325"/>
      <c r="D170" s="330"/>
      <c r="E170" s="325"/>
      <c r="F170" s="325"/>
      <c r="G170" s="330"/>
    </row>
    <row r="171" spans="2:7" ht="12.75">
      <c r="B171" s="325"/>
      <c r="C171" s="325"/>
      <c r="D171" s="330"/>
      <c r="E171" s="325"/>
      <c r="F171" s="325"/>
      <c r="G171" s="330"/>
    </row>
    <row r="172" spans="2:7" ht="12.75">
      <c r="B172" s="325"/>
      <c r="C172" s="325"/>
      <c r="D172" s="330"/>
      <c r="E172" s="325"/>
      <c r="F172" s="325"/>
      <c r="G172" s="330"/>
    </row>
    <row r="173" spans="2:7" ht="12.75">
      <c r="B173" s="325"/>
      <c r="C173" s="325"/>
      <c r="D173" s="330"/>
      <c r="E173" s="325"/>
      <c r="F173" s="325"/>
      <c r="G173" s="330"/>
    </row>
    <row r="174" spans="2:7" ht="12.75">
      <c r="B174" s="325"/>
      <c r="C174" s="325"/>
      <c r="D174" s="330"/>
      <c r="E174" s="325"/>
      <c r="F174" s="325"/>
      <c r="G174" s="330"/>
    </row>
    <row r="175" spans="2:7" ht="12.75">
      <c r="B175" s="325"/>
      <c r="C175" s="325"/>
      <c r="D175" s="330"/>
      <c r="E175" s="325"/>
      <c r="F175" s="325"/>
      <c r="G175" s="330"/>
    </row>
    <row r="176" spans="2:7" ht="12.75">
      <c r="B176" s="325"/>
      <c r="C176" s="325"/>
      <c r="D176" s="330"/>
      <c r="E176" s="325"/>
      <c r="F176" s="325"/>
      <c r="G176" s="330"/>
    </row>
    <row r="177" spans="2:7" ht="12.75">
      <c r="B177" s="325"/>
      <c r="C177" s="325"/>
      <c r="D177" s="330"/>
      <c r="E177" s="325"/>
      <c r="F177" s="325"/>
      <c r="G177" s="330"/>
    </row>
    <row r="178" spans="2:7" ht="12.75">
      <c r="B178" s="325"/>
      <c r="C178" s="325"/>
      <c r="D178" s="330"/>
      <c r="E178" s="325"/>
      <c r="F178" s="325"/>
      <c r="G178" s="330"/>
    </row>
    <row r="179" spans="2:7" ht="12.75">
      <c r="B179" s="325"/>
      <c r="C179" s="325"/>
      <c r="D179" s="330"/>
      <c r="E179" s="325"/>
      <c r="F179" s="325"/>
      <c r="G179" s="330"/>
    </row>
    <row r="180" spans="2:7" ht="12.75">
      <c r="B180" s="325"/>
      <c r="C180" s="325"/>
      <c r="D180" s="330"/>
      <c r="E180" s="325"/>
      <c r="F180" s="325"/>
      <c r="G180" s="330"/>
    </row>
    <row r="181" spans="2:7" ht="12.75">
      <c r="B181" s="325"/>
      <c r="C181" s="325"/>
      <c r="D181" s="330"/>
      <c r="E181" s="325"/>
      <c r="F181" s="325"/>
      <c r="G181" s="330"/>
    </row>
    <row r="182" spans="2:7" ht="12.75">
      <c r="B182" s="325"/>
      <c r="C182" s="325"/>
      <c r="D182" s="330"/>
      <c r="E182" s="325"/>
      <c r="F182" s="325"/>
      <c r="G182" s="330"/>
    </row>
    <row r="183" spans="2:7" ht="12.75">
      <c r="B183" s="325"/>
      <c r="C183" s="325"/>
      <c r="D183" s="330"/>
      <c r="E183" s="325"/>
      <c r="F183" s="325"/>
      <c r="G183" s="330"/>
    </row>
    <row r="184" spans="2:7" ht="12.75">
      <c r="B184" s="325"/>
      <c r="C184" s="325"/>
      <c r="D184" s="330"/>
      <c r="E184" s="325"/>
      <c r="F184" s="325"/>
      <c r="G184" s="330"/>
    </row>
    <row r="185" spans="2:7" ht="12.75">
      <c r="B185" s="325"/>
      <c r="C185" s="325"/>
      <c r="D185" s="330"/>
      <c r="E185" s="325"/>
      <c r="F185" s="325"/>
      <c r="G185" s="330"/>
    </row>
    <row r="186" spans="2:7" ht="12.75">
      <c r="B186" s="325"/>
      <c r="C186" s="325"/>
      <c r="D186" s="330"/>
      <c r="E186" s="325"/>
      <c r="F186" s="325"/>
      <c r="G186" s="330"/>
    </row>
    <row r="187" spans="2:7" ht="12.75">
      <c r="B187" s="325"/>
      <c r="C187" s="325"/>
      <c r="D187" s="330"/>
      <c r="E187" s="325"/>
      <c r="F187" s="325"/>
      <c r="G187" s="330"/>
    </row>
    <row r="188" spans="2:7" ht="12.75">
      <c r="B188" s="325"/>
      <c r="C188" s="325"/>
      <c r="D188" s="330"/>
      <c r="E188" s="325"/>
      <c r="F188" s="325"/>
      <c r="G188" s="330"/>
    </row>
    <row r="189" spans="2:7" ht="12.75">
      <c r="B189" s="325"/>
      <c r="C189" s="325"/>
      <c r="D189" s="330"/>
      <c r="E189" s="325"/>
      <c r="F189" s="325"/>
      <c r="G189" s="330"/>
    </row>
    <row r="190" spans="2:7" ht="12.75">
      <c r="B190" s="325"/>
      <c r="C190" s="325"/>
      <c r="D190" s="330"/>
      <c r="E190" s="325"/>
      <c r="F190" s="325"/>
      <c r="G190" s="330"/>
    </row>
    <row r="191" spans="2:7" ht="12.75">
      <c r="B191" s="325"/>
      <c r="C191" s="325"/>
      <c r="D191" s="330"/>
      <c r="E191" s="325"/>
      <c r="F191" s="325"/>
      <c r="G191" s="330"/>
    </row>
    <row r="192" spans="2:7" ht="12.75">
      <c r="B192" s="325"/>
      <c r="C192" s="325"/>
      <c r="D192" s="330"/>
      <c r="E192" s="325"/>
      <c r="F192" s="325"/>
      <c r="G192" s="330"/>
    </row>
    <row r="193" spans="2:7" ht="12.75">
      <c r="B193" s="325"/>
      <c r="C193" s="325"/>
      <c r="D193" s="330"/>
      <c r="E193" s="325"/>
      <c r="F193" s="325"/>
      <c r="G193" s="330"/>
    </row>
    <row r="194" spans="2:7" ht="12.75">
      <c r="B194" s="325"/>
      <c r="C194" s="325"/>
      <c r="D194" s="330"/>
      <c r="E194" s="325"/>
      <c r="F194" s="325"/>
      <c r="G194" s="330"/>
    </row>
    <row r="195" spans="2:7" ht="12.75">
      <c r="B195" s="325"/>
      <c r="C195" s="325"/>
      <c r="D195" s="330"/>
      <c r="E195" s="325"/>
      <c r="F195" s="325"/>
      <c r="G195" s="330"/>
    </row>
    <row r="196" spans="2:7" ht="12.75">
      <c r="B196" s="325"/>
      <c r="C196" s="325"/>
      <c r="D196" s="330"/>
      <c r="E196" s="325"/>
      <c r="F196" s="325"/>
      <c r="G196" s="330"/>
    </row>
    <row r="197" spans="2:7" ht="12.75">
      <c r="B197" s="325"/>
      <c r="C197" s="325"/>
      <c r="D197" s="330"/>
      <c r="E197" s="325"/>
      <c r="F197" s="325"/>
      <c r="G197" s="330"/>
    </row>
    <row r="198" spans="2:7" ht="12.75">
      <c r="B198" s="325"/>
      <c r="C198" s="325"/>
      <c r="D198" s="330"/>
      <c r="E198" s="325"/>
      <c r="F198" s="325"/>
      <c r="G198" s="330"/>
    </row>
    <row r="199" spans="2:7" ht="12.75">
      <c r="B199" s="325"/>
      <c r="C199" s="325"/>
      <c r="D199" s="330"/>
      <c r="E199" s="325"/>
      <c r="F199" s="325"/>
      <c r="G199" s="330"/>
    </row>
    <row r="200" spans="2:7" ht="12.75">
      <c r="B200" s="325"/>
      <c r="C200" s="325"/>
      <c r="D200" s="330"/>
      <c r="E200" s="325"/>
      <c r="F200" s="325"/>
      <c r="G200" s="330"/>
    </row>
    <row r="201" spans="2:7" ht="12.75">
      <c r="B201" s="325"/>
      <c r="C201" s="325"/>
      <c r="D201" s="330"/>
      <c r="E201" s="325"/>
      <c r="F201" s="325"/>
      <c r="G201" s="330"/>
    </row>
    <row r="202" spans="2:7" ht="12.75">
      <c r="B202" s="325"/>
      <c r="C202" s="325"/>
      <c r="D202" s="330"/>
      <c r="E202" s="325"/>
      <c r="F202" s="325"/>
      <c r="G202" s="330"/>
    </row>
    <row r="203" spans="2:7" ht="12.75">
      <c r="B203" s="325"/>
      <c r="C203" s="325"/>
      <c r="D203" s="330"/>
      <c r="E203" s="325"/>
      <c r="F203" s="325"/>
      <c r="G203" s="330"/>
    </row>
    <row r="204" spans="2:7" ht="12.75">
      <c r="B204" s="325"/>
      <c r="C204" s="325"/>
      <c r="D204" s="330"/>
      <c r="E204" s="325"/>
      <c r="F204" s="325"/>
      <c r="G204" s="330"/>
    </row>
    <row r="205" spans="2:7" ht="12.75">
      <c r="B205" s="325"/>
      <c r="C205" s="325"/>
      <c r="D205" s="330"/>
      <c r="E205" s="325"/>
      <c r="F205" s="325"/>
      <c r="G205" s="330"/>
    </row>
    <row r="206" spans="2:7" ht="12.75">
      <c r="B206" s="325"/>
      <c r="C206" s="325"/>
      <c r="D206" s="330"/>
      <c r="E206" s="325"/>
      <c r="F206" s="325"/>
      <c r="G206" s="330"/>
    </row>
    <row r="207" spans="2:7" ht="12.75">
      <c r="B207" s="325"/>
      <c r="C207" s="325"/>
      <c r="D207" s="330"/>
      <c r="E207" s="325"/>
      <c r="F207" s="325"/>
      <c r="G207" s="330"/>
    </row>
    <row r="208" spans="2:7" ht="12.75">
      <c r="B208" s="325"/>
      <c r="C208" s="325"/>
      <c r="D208" s="330"/>
      <c r="E208" s="325"/>
      <c r="F208" s="325"/>
      <c r="G208" s="330"/>
    </row>
    <row r="209" spans="2:7" ht="12.75">
      <c r="B209" s="325"/>
      <c r="C209" s="325"/>
      <c r="D209" s="330"/>
      <c r="E209" s="325"/>
      <c r="F209" s="325"/>
      <c r="G209" s="330"/>
    </row>
    <row r="210" spans="2:7" ht="12.75">
      <c r="B210" s="325"/>
      <c r="C210" s="325"/>
      <c r="D210" s="330"/>
      <c r="E210" s="325"/>
      <c r="F210" s="325"/>
      <c r="G210" s="330"/>
    </row>
    <row r="211" spans="2:7" ht="12.75">
      <c r="B211" s="325"/>
      <c r="C211" s="325"/>
      <c r="D211" s="330"/>
      <c r="E211" s="325"/>
      <c r="F211" s="325"/>
      <c r="G211" s="330"/>
    </row>
    <row r="212" spans="2:7" ht="12.75">
      <c r="B212" s="325"/>
      <c r="C212" s="325"/>
      <c r="D212" s="330"/>
      <c r="E212" s="325"/>
      <c r="F212" s="325"/>
      <c r="G212" s="330"/>
    </row>
    <row r="213" spans="2:7" ht="12.75">
      <c r="B213" s="325"/>
      <c r="C213" s="325"/>
      <c r="D213" s="330"/>
      <c r="E213" s="325"/>
      <c r="F213" s="325"/>
      <c r="G213" s="330"/>
    </row>
    <row r="214" spans="2:7" ht="12.75">
      <c r="B214" s="325"/>
      <c r="C214" s="325"/>
      <c r="D214" s="330"/>
      <c r="E214" s="325"/>
      <c r="F214" s="325"/>
      <c r="G214" s="330"/>
    </row>
    <row r="215" spans="2:7" ht="12.75">
      <c r="B215" s="325"/>
      <c r="C215" s="325"/>
      <c r="D215" s="330"/>
      <c r="E215" s="325"/>
      <c r="F215" s="325"/>
      <c r="G215" s="330"/>
    </row>
    <row r="216" spans="2:7" ht="12.75">
      <c r="B216" s="325"/>
      <c r="C216" s="325"/>
      <c r="D216" s="330"/>
      <c r="E216" s="325"/>
      <c r="F216" s="325"/>
      <c r="G216" s="330"/>
    </row>
    <row r="217" spans="2:7" ht="12.75">
      <c r="B217" s="325"/>
      <c r="C217" s="325"/>
      <c r="D217" s="330"/>
      <c r="E217" s="325"/>
      <c r="F217" s="325"/>
      <c r="G217" s="330"/>
    </row>
    <row r="218" spans="2:7" ht="12.75">
      <c r="B218" s="325"/>
      <c r="C218" s="325"/>
      <c r="D218" s="330"/>
      <c r="E218" s="325"/>
      <c r="F218" s="325"/>
      <c r="G218" s="330"/>
    </row>
    <row r="219" spans="2:7" ht="12.75">
      <c r="B219" s="325"/>
      <c r="C219" s="325"/>
      <c r="D219" s="330"/>
      <c r="E219" s="325"/>
      <c r="F219" s="325"/>
      <c r="G219" s="330"/>
    </row>
    <row r="220" spans="2:7" ht="12.75">
      <c r="B220" s="325"/>
      <c r="C220" s="325"/>
      <c r="D220" s="330"/>
      <c r="E220" s="325"/>
      <c r="F220" s="325"/>
      <c r="G220" s="330"/>
    </row>
    <row r="221" spans="2:7" ht="12.75">
      <c r="B221" s="325"/>
      <c r="C221" s="325"/>
      <c r="D221" s="330"/>
      <c r="E221" s="325"/>
      <c r="F221" s="325"/>
      <c r="G221" s="330"/>
    </row>
    <row r="222" spans="2:7" ht="12.75">
      <c r="B222" s="325"/>
      <c r="C222" s="325"/>
      <c r="D222" s="330"/>
      <c r="E222" s="325"/>
      <c r="F222" s="325"/>
      <c r="G222" s="330"/>
    </row>
    <row r="223" spans="2:7" ht="12.75">
      <c r="B223" s="325"/>
      <c r="C223" s="325"/>
      <c r="D223" s="330"/>
      <c r="E223" s="325"/>
      <c r="F223" s="325"/>
      <c r="G223" s="330"/>
    </row>
    <row r="224" spans="2:7" ht="12.75">
      <c r="B224" s="325"/>
      <c r="C224" s="325"/>
      <c r="D224" s="330"/>
      <c r="E224" s="325"/>
      <c r="F224" s="325"/>
      <c r="G224" s="330"/>
    </row>
    <row r="225" spans="2:7" ht="12.75">
      <c r="B225" s="325"/>
      <c r="C225" s="325"/>
      <c r="D225" s="330"/>
      <c r="E225" s="325"/>
      <c r="F225" s="325"/>
      <c r="G225" s="330"/>
    </row>
    <row r="226" spans="2:7" ht="12.75">
      <c r="B226" s="325"/>
      <c r="C226" s="325"/>
      <c r="D226" s="330"/>
      <c r="E226" s="325"/>
      <c r="F226" s="325"/>
      <c r="G226" s="330"/>
    </row>
    <row r="227" spans="2:7" ht="12.75">
      <c r="B227" s="325"/>
      <c r="C227" s="325"/>
      <c r="D227" s="330"/>
      <c r="E227" s="325"/>
      <c r="F227" s="325"/>
      <c r="G227" s="330"/>
    </row>
    <row r="228" spans="2:7" ht="12.75">
      <c r="B228" s="325"/>
      <c r="C228" s="325"/>
      <c r="D228" s="330"/>
      <c r="E228" s="325"/>
      <c r="F228" s="325"/>
      <c r="G228" s="330"/>
    </row>
    <row r="229" spans="2:7" ht="12.75">
      <c r="B229" s="325"/>
      <c r="C229" s="325"/>
      <c r="D229" s="330"/>
      <c r="E229" s="325"/>
      <c r="F229" s="325"/>
      <c r="G229" s="330"/>
    </row>
    <row r="230" spans="2:7" ht="12.75">
      <c r="B230" s="325"/>
      <c r="C230" s="325"/>
      <c r="D230" s="330"/>
      <c r="E230" s="325"/>
      <c r="F230" s="325"/>
      <c r="G230" s="330"/>
    </row>
    <row r="231" spans="2:7" ht="12.75">
      <c r="B231" s="325"/>
      <c r="C231" s="325"/>
      <c r="D231" s="330"/>
      <c r="E231" s="325"/>
      <c r="F231" s="325"/>
      <c r="G231" s="330"/>
    </row>
    <row r="232" spans="2:7" ht="12.75">
      <c r="B232" s="325"/>
      <c r="C232" s="325"/>
      <c r="D232" s="330"/>
      <c r="E232" s="325"/>
      <c r="F232" s="325"/>
      <c r="G232" s="330"/>
    </row>
    <row r="233" spans="2:7" ht="12.75">
      <c r="B233" s="325"/>
      <c r="C233" s="325"/>
      <c r="D233" s="330"/>
      <c r="E233" s="325"/>
      <c r="F233" s="325"/>
      <c r="G233" s="330"/>
    </row>
    <row r="234" spans="2:7" ht="12.75">
      <c r="B234" s="325"/>
      <c r="C234" s="325"/>
      <c r="D234" s="330"/>
      <c r="E234" s="325"/>
      <c r="F234" s="325"/>
      <c r="G234" s="330"/>
    </row>
    <row r="235" spans="2:7" ht="12.75">
      <c r="B235" s="325"/>
      <c r="C235" s="325"/>
      <c r="D235" s="330"/>
      <c r="E235" s="325"/>
      <c r="F235" s="325"/>
      <c r="G235" s="330"/>
    </row>
    <row r="236" spans="2:7" ht="12.75">
      <c r="B236" s="325"/>
      <c r="C236" s="325"/>
      <c r="D236" s="330"/>
      <c r="E236" s="325"/>
      <c r="F236" s="325"/>
      <c r="G236" s="330"/>
    </row>
    <row r="237" spans="2:7" ht="12.75">
      <c r="B237" s="325"/>
      <c r="C237" s="325"/>
      <c r="D237" s="330"/>
      <c r="E237" s="325"/>
      <c r="F237" s="325"/>
      <c r="G237" s="330"/>
    </row>
    <row r="238" spans="2:7" ht="12.75">
      <c r="B238" s="325"/>
      <c r="C238" s="325"/>
      <c r="D238" s="330"/>
      <c r="E238" s="325"/>
      <c r="F238" s="325"/>
      <c r="G238" s="330"/>
    </row>
    <row r="239" spans="2:7" ht="12.75">
      <c r="B239" s="325"/>
      <c r="C239" s="325"/>
      <c r="D239" s="330"/>
      <c r="E239" s="325"/>
      <c r="F239" s="325"/>
      <c r="G239" s="330"/>
    </row>
    <row r="240" spans="2:7" ht="12.75">
      <c r="B240" s="325"/>
      <c r="C240" s="325"/>
      <c r="D240" s="330"/>
      <c r="E240" s="325"/>
      <c r="F240" s="325"/>
      <c r="G240" s="330"/>
    </row>
    <row r="241" spans="2:7" ht="12.75">
      <c r="B241" s="325"/>
      <c r="C241" s="325"/>
      <c r="D241" s="330"/>
      <c r="E241" s="325"/>
      <c r="F241" s="325"/>
      <c r="G241" s="330"/>
    </row>
  </sheetData>
  <sheetProtection/>
  <mergeCells count="2">
    <mergeCell ref="B3:C3"/>
    <mergeCell ref="E3:F3"/>
  </mergeCells>
  <printOptions/>
  <pageMargins left="0.1968503937007874" right="0.1968503937007874" top="0.3937007874015748" bottom="0.1968503937007874" header="0.5118110236220472" footer="0.5118110236220472"/>
  <pageSetup fitToHeight="1" fitToWidth="1" horizontalDpi="600" verticalDpi="600" orientation="landscape" paperSize="9" scale="9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4"/>
  <sheetViews>
    <sheetView zoomScalePageLayoutView="0" workbookViewId="0" topLeftCell="A1">
      <selection activeCell="B27" sqref="B27"/>
    </sheetView>
  </sheetViews>
  <sheetFormatPr defaultColWidth="9.140625" defaultRowHeight="12.75"/>
  <cols>
    <col min="1" max="1" width="52.421875" style="0" bestFit="1" customWidth="1"/>
    <col min="2" max="2" width="15.28125" style="0" customWidth="1"/>
    <col min="3" max="3" width="15.8515625" style="0" customWidth="1"/>
    <col min="4" max="4" width="11.8515625" style="0" customWidth="1"/>
  </cols>
  <sheetData>
    <row r="1" ht="12.75">
      <c r="A1" s="397" t="s">
        <v>293</v>
      </c>
    </row>
    <row r="2" spans="1:4" ht="27" customHeight="1">
      <c r="A2" s="398" t="s">
        <v>294</v>
      </c>
      <c r="B2" s="394" t="s">
        <v>380</v>
      </c>
      <c r="C2" s="394" t="s">
        <v>379</v>
      </c>
      <c r="D2" s="362" t="s">
        <v>310</v>
      </c>
    </row>
    <row r="3" ht="12.75">
      <c r="A3" s="398"/>
    </row>
    <row r="4" spans="1:4" ht="12.75">
      <c r="A4" s="9" t="s">
        <v>295</v>
      </c>
      <c r="B4" s="332">
        <v>66504</v>
      </c>
      <c r="C4" s="332">
        <v>86110</v>
      </c>
      <c r="D4" s="332">
        <f>+B4-C4</f>
        <v>-19606</v>
      </c>
    </row>
    <row r="5" spans="2:4" ht="12.75">
      <c r="B5" s="325"/>
      <c r="C5" s="325"/>
      <c r="D5" s="325"/>
    </row>
    <row r="6" spans="1:4" ht="12.75">
      <c r="A6" s="396" t="s">
        <v>296</v>
      </c>
      <c r="B6" s="325">
        <v>838</v>
      </c>
      <c r="C6" s="325">
        <v>1260</v>
      </c>
      <c r="D6" s="325">
        <f>+B6-C6</f>
        <v>-422</v>
      </c>
    </row>
    <row r="7" spans="1:4" ht="12.75">
      <c r="A7" s="9" t="s">
        <v>297</v>
      </c>
      <c r="B7" s="332">
        <f>SUM(B6:B6)</f>
        <v>838</v>
      </c>
      <c r="C7" s="332">
        <f>SUM(C6:C6)</f>
        <v>1260</v>
      </c>
      <c r="D7" s="332">
        <f>SUM(D6:D6)</f>
        <v>-422</v>
      </c>
    </row>
    <row r="8" spans="2:4" ht="12.75">
      <c r="B8" s="325"/>
      <c r="C8" s="325"/>
      <c r="D8" s="325"/>
    </row>
    <row r="9" spans="1:4" ht="12.75">
      <c r="A9" s="396" t="s">
        <v>298</v>
      </c>
      <c r="B9" s="325">
        <f>-13688-38404</f>
        <v>-52092</v>
      </c>
      <c r="C9" s="325">
        <v>-61943</v>
      </c>
      <c r="D9" s="325">
        <f>+B9-C9</f>
        <v>9851</v>
      </c>
    </row>
    <row r="10" spans="1:4" ht="12.75">
      <c r="A10" s="396" t="s">
        <v>299</v>
      </c>
      <c r="B10" s="325">
        <v>-33180</v>
      </c>
      <c r="C10" s="325">
        <v>-31363</v>
      </c>
      <c r="D10" s="325">
        <f>+B10-C10</f>
        <v>-1817</v>
      </c>
    </row>
    <row r="11" spans="1:4" ht="12.75">
      <c r="A11" s="396" t="s">
        <v>300</v>
      </c>
      <c r="B11" s="325">
        <v>-23871</v>
      </c>
      <c r="C11" s="325">
        <v>-19179</v>
      </c>
      <c r="D11" s="325">
        <f>+B11-C11</f>
        <v>-4692</v>
      </c>
    </row>
    <row r="12" spans="1:4" ht="12.75">
      <c r="A12" s="396" t="s">
        <v>301</v>
      </c>
      <c r="B12" s="325">
        <v>-5809</v>
      </c>
      <c r="C12" s="325">
        <v>-936</v>
      </c>
      <c r="D12" s="325">
        <f>+B12-C12</f>
        <v>-4873</v>
      </c>
    </row>
    <row r="13" spans="1:4" ht="12.75">
      <c r="A13" s="396" t="s">
        <v>302</v>
      </c>
      <c r="B13" s="325">
        <v>-1920</v>
      </c>
      <c r="C13" s="325">
        <v>-1621</v>
      </c>
      <c r="D13" s="325">
        <f>+B13-C13</f>
        <v>-299</v>
      </c>
    </row>
    <row r="14" spans="1:4" ht="12.75">
      <c r="A14" s="9" t="s">
        <v>303</v>
      </c>
      <c r="B14" s="332">
        <f>SUM(B9:B13)</f>
        <v>-116872</v>
      </c>
      <c r="C14" s="332">
        <f>SUM(C9:C13)</f>
        <v>-115042</v>
      </c>
      <c r="D14" s="332">
        <f>SUM(D9:D13)</f>
        <v>-1830</v>
      </c>
    </row>
    <row r="15" spans="2:4" ht="12.75">
      <c r="B15" s="325"/>
      <c r="C15" s="325"/>
      <c r="D15" s="325"/>
    </row>
    <row r="16" spans="1:4" ht="12.75">
      <c r="A16" s="9" t="s">
        <v>304</v>
      </c>
      <c r="B16" s="332">
        <f>+B14+B7+B4</f>
        <v>-49530</v>
      </c>
      <c r="C16" s="332">
        <f>+C14+C7+C4</f>
        <v>-27672</v>
      </c>
      <c r="D16" s="332">
        <f>+D14+D7+D4</f>
        <v>-21858</v>
      </c>
    </row>
    <row r="17" spans="2:4" ht="12.75">
      <c r="B17" s="325"/>
      <c r="C17" s="325"/>
      <c r="D17" s="325"/>
    </row>
    <row r="18" spans="1:4" ht="12.75">
      <c r="A18" s="396" t="s">
        <v>305</v>
      </c>
      <c r="B18" s="325">
        <v>-227587</v>
      </c>
      <c r="C18" s="325">
        <v>-160277</v>
      </c>
      <c r="D18" s="325">
        <f>+B18-C18</f>
        <v>-67310</v>
      </c>
    </row>
    <row r="19" spans="1:4" ht="12.75">
      <c r="A19" s="396" t="s">
        <v>306</v>
      </c>
      <c r="B19" s="325">
        <v>-195318</v>
      </c>
      <c r="C19" s="325">
        <v>-193550</v>
      </c>
      <c r="D19" s="325">
        <f>+B19-C19</f>
        <v>-1768</v>
      </c>
    </row>
    <row r="20" spans="1:4" ht="12.75">
      <c r="A20" s="396" t="s">
        <v>301</v>
      </c>
      <c r="B20" s="325">
        <v>0</v>
      </c>
      <c r="C20" s="325">
        <v>-5809</v>
      </c>
      <c r="D20" s="325">
        <f>+B20-C20</f>
        <v>5809</v>
      </c>
    </row>
    <row r="21" spans="1:4" ht="12.75">
      <c r="A21" s="396" t="s">
        <v>307</v>
      </c>
      <c r="B21" s="325">
        <v>-3193</v>
      </c>
      <c r="C21" s="325">
        <v>-4532</v>
      </c>
      <c r="D21" s="325">
        <f>+B21-C21</f>
        <v>1339</v>
      </c>
    </row>
    <row r="22" spans="1:4" ht="12.75">
      <c r="A22" s="9" t="s">
        <v>308</v>
      </c>
      <c r="B22" s="332">
        <f>SUM(B18:B21)</f>
        <v>-426098</v>
      </c>
      <c r="C22" s="332">
        <f>SUM(C18:C21)</f>
        <v>-364168</v>
      </c>
      <c r="D22" s="332">
        <f>SUM(D18:D21)</f>
        <v>-61930</v>
      </c>
    </row>
    <row r="23" spans="1:4" ht="13.5" thickBot="1">
      <c r="A23" s="396"/>
      <c r="B23" s="365"/>
      <c r="C23" s="365"/>
      <c r="D23" s="365"/>
    </row>
    <row r="24" spans="1:4" ht="13.5" thickBot="1">
      <c r="A24" s="364" t="s">
        <v>309</v>
      </c>
      <c r="B24" s="366">
        <f>+B22+B16</f>
        <v>-475628</v>
      </c>
      <c r="C24" s="366">
        <f>+C22+C16</f>
        <v>-391840</v>
      </c>
      <c r="D24" s="366">
        <f>+D22+D16</f>
        <v>-83788</v>
      </c>
    </row>
  </sheetData>
  <sheetProtection/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36"/>
  <sheetViews>
    <sheetView zoomScalePageLayoutView="0" workbookViewId="0" topLeftCell="A1">
      <selection activeCell="C17" sqref="C17"/>
    </sheetView>
  </sheetViews>
  <sheetFormatPr defaultColWidth="9.140625" defaultRowHeight="12.75"/>
  <cols>
    <col min="1" max="1" width="47.8515625" style="325" customWidth="1"/>
    <col min="2" max="2" width="5.421875" style="325" customWidth="1"/>
    <col min="3" max="4" width="12.8515625" style="342" customWidth="1"/>
    <col min="5" max="5" width="1.8515625" style="377" customWidth="1"/>
    <col min="6" max="7" width="12.8515625" style="342" customWidth="1"/>
    <col min="8" max="8" width="12.8515625" style="377" customWidth="1"/>
    <col min="9" max="9" width="13.57421875" style="325" customWidth="1"/>
    <col min="10" max="10" width="9.140625" style="325" customWidth="1"/>
    <col min="11" max="16384" width="9.140625" style="345" customWidth="1"/>
  </cols>
  <sheetData>
    <row r="1" spans="1:10" s="319" customFormat="1" ht="12.75">
      <c r="A1" s="378" t="s">
        <v>138</v>
      </c>
      <c r="B1" s="346"/>
      <c r="C1" s="343"/>
      <c r="D1" s="343"/>
      <c r="E1" s="369"/>
      <c r="F1" s="343"/>
      <c r="G1" s="343"/>
      <c r="H1" s="369"/>
      <c r="I1" s="318"/>
      <c r="J1" s="318"/>
    </row>
    <row r="2" spans="1:10" s="319" customFormat="1" ht="12.75">
      <c r="A2" s="326"/>
      <c r="B2" s="346"/>
      <c r="C2" s="343"/>
      <c r="D2" s="343"/>
      <c r="E2" s="369"/>
      <c r="F2" s="343"/>
      <c r="G2" s="343"/>
      <c r="H2" s="369"/>
      <c r="I2" s="318"/>
      <c r="J2" s="318"/>
    </row>
    <row r="3" spans="1:10" s="319" customFormat="1" ht="12.75" customHeight="1">
      <c r="A3" s="326"/>
      <c r="B3" s="346"/>
      <c r="C3" s="413" t="s">
        <v>291</v>
      </c>
      <c r="D3" s="413"/>
      <c r="E3" s="370"/>
      <c r="F3" s="413" t="s">
        <v>290</v>
      </c>
      <c r="G3" s="413"/>
      <c r="H3" s="369"/>
      <c r="I3" s="318"/>
      <c r="J3" s="318"/>
    </row>
    <row r="4" spans="1:9" ht="38.25">
      <c r="A4" s="368" t="s">
        <v>284</v>
      </c>
      <c r="B4" s="344" t="s">
        <v>285</v>
      </c>
      <c r="C4" s="324" t="s">
        <v>288</v>
      </c>
      <c r="D4" s="324" t="s">
        <v>289</v>
      </c>
      <c r="E4" s="337"/>
      <c r="F4" s="324" t="s">
        <v>288</v>
      </c>
      <c r="G4" s="324" t="s">
        <v>289</v>
      </c>
      <c r="H4" s="338"/>
      <c r="I4" s="362" t="s">
        <v>274</v>
      </c>
    </row>
    <row r="5" spans="1:9" ht="12.75">
      <c r="A5" s="346"/>
      <c r="B5" s="346"/>
      <c r="C5" s="328"/>
      <c r="D5" s="328"/>
      <c r="E5" s="328"/>
      <c r="F5" s="328"/>
      <c r="G5" s="328"/>
      <c r="H5" s="328"/>
      <c r="I5" s="328"/>
    </row>
    <row r="6" spans="1:9" ht="12.75">
      <c r="A6" s="347" t="s">
        <v>261</v>
      </c>
      <c r="B6" s="334">
        <v>4</v>
      </c>
      <c r="C6" s="332">
        <v>370150</v>
      </c>
      <c r="D6" s="332">
        <v>657</v>
      </c>
      <c r="E6" s="328"/>
      <c r="F6" s="332" t="e">
        <f>+#REF!</f>
        <v>#REF!</v>
      </c>
      <c r="G6" s="332" t="e">
        <f>+#REF!</f>
        <v>#REF!</v>
      </c>
      <c r="H6" s="328"/>
      <c r="I6" s="332" t="e">
        <f>+C6-F6</f>
        <v>#REF!</v>
      </c>
    </row>
    <row r="7" spans="1:9" ht="12.75">
      <c r="A7" s="347"/>
      <c r="B7" s="347"/>
      <c r="C7" s="332"/>
      <c r="D7" s="332"/>
      <c r="E7" s="328"/>
      <c r="F7" s="332"/>
      <c r="G7" s="332"/>
      <c r="H7" s="328"/>
      <c r="I7" s="332"/>
    </row>
    <row r="8" spans="1:12" ht="12.75">
      <c r="A8" s="335" t="s">
        <v>263</v>
      </c>
      <c r="B8" s="334">
        <v>5</v>
      </c>
      <c r="C8" s="325">
        <v>225478</v>
      </c>
      <c r="D8" s="325">
        <v>11518</v>
      </c>
      <c r="E8" s="330"/>
      <c r="F8" s="325" t="e">
        <f>+#REF!</f>
        <v>#REF!</v>
      </c>
      <c r="G8" s="325" t="e">
        <f>+#REF!</f>
        <v>#REF!</v>
      </c>
      <c r="H8" s="330"/>
      <c r="I8" s="325" t="e">
        <f>+C8-F8</f>
        <v>#REF!</v>
      </c>
      <c r="J8" s="348">
        <f>+C8/C6</f>
        <v>0.6091530460624072</v>
      </c>
      <c r="K8" s="348" t="e">
        <f>+F8/F6</f>
        <v>#REF!</v>
      </c>
      <c r="L8" s="349" t="e">
        <f>+J8-K8</f>
        <v>#REF!</v>
      </c>
    </row>
    <row r="9" spans="1:9" ht="12.75">
      <c r="A9" s="335" t="s">
        <v>264</v>
      </c>
      <c r="B9" s="334">
        <v>6</v>
      </c>
      <c r="C9" s="325">
        <v>54400</v>
      </c>
      <c r="D9" s="325">
        <v>940</v>
      </c>
      <c r="E9" s="330"/>
      <c r="F9" s="325" t="e">
        <f>+#REF!</f>
        <v>#REF!</v>
      </c>
      <c r="G9" s="325" t="e">
        <f>+#REF!</f>
        <v>#REF!</v>
      </c>
      <c r="H9" s="330"/>
      <c r="I9" s="325" t="e">
        <f aca="true" t="shared" si="0" ref="I9:I14">+C9-F9</f>
        <v>#REF!</v>
      </c>
    </row>
    <row r="10" spans="1:12" ht="12.75">
      <c r="A10" s="335" t="s">
        <v>265</v>
      </c>
      <c r="B10" s="334">
        <v>7</v>
      </c>
      <c r="C10" s="325">
        <v>58640</v>
      </c>
      <c r="D10" s="325">
        <v>0</v>
      </c>
      <c r="E10" s="330"/>
      <c r="F10" s="325" t="e">
        <f>+#REF!</f>
        <v>#REF!</v>
      </c>
      <c r="G10" s="325" t="e">
        <f>+#REF!</f>
        <v>#REF!</v>
      </c>
      <c r="H10" s="330"/>
      <c r="I10" s="325" t="e">
        <f t="shared" si="0"/>
        <v>#REF!</v>
      </c>
      <c r="L10" s="349"/>
    </row>
    <row r="11" spans="1:9" ht="12.75">
      <c r="A11" s="335" t="s">
        <v>286</v>
      </c>
      <c r="B11" s="334">
        <v>8</v>
      </c>
      <c r="C11" s="325">
        <v>7925</v>
      </c>
      <c r="D11" s="325">
        <v>0</v>
      </c>
      <c r="E11" s="330"/>
      <c r="F11" s="325" t="e">
        <f>+#REF!</f>
        <v>#REF!</v>
      </c>
      <c r="G11" s="325" t="e">
        <f>+#REF!</f>
        <v>#REF!</v>
      </c>
      <c r="H11" s="330"/>
      <c r="I11" s="325" t="e">
        <f t="shared" si="0"/>
        <v>#REF!</v>
      </c>
    </row>
    <row r="12" spans="1:9" ht="12.75">
      <c r="A12" s="335" t="s">
        <v>266</v>
      </c>
      <c r="B12" s="334">
        <v>8</v>
      </c>
      <c r="C12" s="325">
        <v>14463</v>
      </c>
      <c r="D12" s="325">
        <v>0</v>
      </c>
      <c r="E12" s="330"/>
      <c r="F12" s="325" t="e">
        <f>+#REF!</f>
        <v>#REF!</v>
      </c>
      <c r="G12" s="325" t="e">
        <f>+#REF!</f>
        <v>#REF!</v>
      </c>
      <c r="H12" s="330"/>
      <c r="I12" s="325" t="e">
        <f t="shared" si="0"/>
        <v>#REF!</v>
      </c>
    </row>
    <row r="13" spans="1:9" ht="12.75">
      <c r="A13" s="335" t="s">
        <v>262</v>
      </c>
      <c r="B13" s="334">
        <v>9</v>
      </c>
      <c r="C13" s="325">
        <v>24369</v>
      </c>
      <c r="D13" s="325">
        <v>154</v>
      </c>
      <c r="E13" s="330"/>
      <c r="F13" s="325" t="e">
        <f>+#REF!</f>
        <v>#REF!</v>
      </c>
      <c r="G13" s="325" t="e">
        <f>+#REF!</f>
        <v>#REF!</v>
      </c>
      <c r="H13" s="330"/>
      <c r="I13" s="325" t="e">
        <f t="shared" si="0"/>
        <v>#REF!</v>
      </c>
    </row>
    <row r="14" spans="1:9" ht="12.75">
      <c r="A14" s="335" t="s">
        <v>267</v>
      </c>
      <c r="B14" s="334">
        <v>10</v>
      </c>
      <c r="C14" s="325">
        <v>5911</v>
      </c>
      <c r="D14" s="325">
        <v>0</v>
      </c>
      <c r="E14" s="330"/>
      <c r="F14" s="325" t="e">
        <f>+#REF!</f>
        <v>#REF!</v>
      </c>
      <c r="G14" s="325" t="e">
        <f>+#REF!</f>
        <v>#REF!</v>
      </c>
      <c r="H14" s="330"/>
      <c r="I14" s="325" t="e">
        <f t="shared" si="0"/>
        <v>#REF!</v>
      </c>
    </row>
    <row r="15" spans="1:9" ht="13.5" thickBot="1">
      <c r="A15" s="350" t="s">
        <v>268</v>
      </c>
      <c r="B15" s="356"/>
      <c r="C15" s="350">
        <v>27702</v>
      </c>
      <c r="D15" s="350"/>
      <c r="E15" s="375"/>
      <c r="F15" s="350" t="e">
        <f>+F6-F8-F9-F10-F11-F12+F13-F14</f>
        <v>#REF!</v>
      </c>
      <c r="G15" s="350"/>
      <c r="H15" s="375"/>
      <c r="I15" s="350" t="e">
        <f>+C15-F15</f>
        <v>#REF!</v>
      </c>
    </row>
    <row r="16" spans="2:8" ht="13.5" thickTop="1">
      <c r="B16" s="357"/>
      <c r="C16" s="325"/>
      <c r="D16" s="325"/>
      <c r="E16" s="330"/>
      <c r="F16" s="325"/>
      <c r="G16" s="325"/>
      <c r="H16" s="330"/>
    </row>
    <row r="17" spans="1:9" ht="12.75">
      <c r="A17" s="325" t="s">
        <v>269</v>
      </c>
      <c r="B17" s="357">
        <v>12</v>
      </c>
      <c r="C17" s="325">
        <v>3382</v>
      </c>
      <c r="D17" s="325">
        <v>0</v>
      </c>
      <c r="E17" s="330"/>
      <c r="F17" s="325" t="e">
        <f>+#REF!</f>
        <v>#REF!</v>
      </c>
      <c r="G17" s="325" t="e">
        <f>+#REF!</f>
        <v>#REF!</v>
      </c>
      <c r="H17" s="330"/>
      <c r="I17" s="325" t="e">
        <f>+C17-F17</f>
        <v>#REF!</v>
      </c>
    </row>
    <row r="18" spans="1:9" ht="12.75">
      <c r="A18" s="333" t="s">
        <v>275</v>
      </c>
      <c r="B18" s="334">
        <v>11</v>
      </c>
      <c r="C18" s="325">
        <v>1152</v>
      </c>
      <c r="D18" s="325">
        <v>0</v>
      </c>
      <c r="E18" s="330"/>
      <c r="F18" s="325">
        <f>4649-3122</f>
        <v>1527</v>
      </c>
      <c r="G18" s="325" t="e">
        <f>+#REF!</f>
        <v>#REF!</v>
      </c>
      <c r="H18" s="330"/>
      <c r="I18" s="325">
        <f>+C18-F18</f>
        <v>-375</v>
      </c>
    </row>
    <row r="19" spans="1:9" ht="12.75">
      <c r="A19" s="333" t="s">
        <v>276</v>
      </c>
      <c r="B19" s="334">
        <v>11</v>
      </c>
      <c r="C19" s="325">
        <v>8113</v>
      </c>
      <c r="D19" s="325">
        <v>124</v>
      </c>
      <c r="E19" s="330"/>
      <c r="F19" s="325">
        <f>13077-2769</f>
        <v>10308</v>
      </c>
      <c r="G19" s="325" t="e">
        <f>+#REF!</f>
        <v>#REF!</v>
      </c>
      <c r="H19" s="330"/>
      <c r="I19" s="325">
        <f>+C19-F19</f>
        <v>-2195</v>
      </c>
    </row>
    <row r="20" spans="1:9" ht="12.75">
      <c r="A20" s="341" t="s">
        <v>287</v>
      </c>
      <c r="B20" s="340">
        <v>11</v>
      </c>
      <c r="C20" s="357">
        <v>-6</v>
      </c>
      <c r="D20" s="357">
        <v>0</v>
      </c>
      <c r="E20" s="363"/>
      <c r="F20" s="357">
        <f>-2769+3122</f>
        <v>353</v>
      </c>
      <c r="G20" s="325" t="e">
        <f>+#REF!</f>
        <v>#REF!</v>
      </c>
      <c r="H20" s="363"/>
      <c r="I20" s="325">
        <f>+C20-F20</f>
        <v>-359</v>
      </c>
    </row>
    <row r="21" spans="1:9" ht="13.5" thickBot="1">
      <c r="A21" s="336" t="s">
        <v>270</v>
      </c>
      <c r="B21" s="358"/>
      <c r="C21" s="336">
        <v>24117</v>
      </c>
      <c r="D21" s="336"/>
      <c r="E21" s="328"/>
      <c r="F21" s="336" t="e">
        <f>+F15+F17+F18-F19+F20</f>
        <v>#REF!</v>
      </c>
      <c r="G21" s="336"/>
      <c r="H21" s="328"/>
      <c r="I21" s="336" t="e">
        <f>+I15+I17+I18-I19+I20</f>
        <v>#REF!</v>
      </c>
    </row>
    <row r="22" spans="2:8" ht="13.5" thickTop="1">
      <c r="B22" s="357"/>
      <c r="C22" s="325"/>
      <c r="D22" s="325"/>
      <c r="E22" s="330"/>
      <c r="F22" s="325"/>
      <c r="G22" s="325"/>
      <c r="H22" s="330"/>
    </row>
    <row r="23" spans="1:9" ht="12.75">
      <c r="A23" s="347" t="s">
        <v>277</v>
      </c>
      <c r="B23" s="334">
        <v>13</v>
      </c>
      <c r="C23" s="332">
        <v>11118</v>
      </c>
      <c r="D23" s="332">
        <v>0</v>
      </c>
      <c r="E23" s="328"/>
      <c r="F23" s="332" t="e">
        <f>+#REF!</f>
        <v>#REF!</v>
      </c>
      <c r="G23" s="332" t="e">
        <f>+#REF!</f>
        <v>#REF!</v>
      </c>
      <c r="H23" s="328"/>
      <c r="I23" s="332" t="e">
        <f>+C23-F23</f>
        <v>#REF!</v>
      </c>
    </row>
    <row r="24" spans="2:8" ht="12.75">
      <c r="B24" s="357"/>
      <c r="C24" s="325"/>
      <c r="D24" s="325"/>
      <c r="E24" s="330"/>
      <c r="F24" s="325"/>
      <c r="G24" s="325"/>
      <c r="H24" s="330"/>
    </row>
    <row r="25" spans="1:9" ht="13.5" thickBot="1">
      <c r="A25" s="351" t="s">
        <v>278</v>
      </c>
      <c r="B25" s="359"/>
      <c r="C25" s="336">
        <v>12999</v>
      </c>
      <c r="D25" s="336"/>
      <c r="E25" s="328"/>
      <c r="F25" s="336" t="e">
        <f>+F21-F23</f>
        <v>#REF!</v>
      </c>
      <c r="G25" s="336"/>
      <c r="H25" s="328"/>
      <c r="I25" s="336" t="e">
        <f>+C25-F25</f>
        <v>#REF!</v>
      </c>
    </row>
    <row r="26" spans="1:9" ht="13.5" thickTop="1">
      <c r="A26" s="352"/>
      <c r="B26" s="339"/>
      <c r="C26" s="328"/>
      <c r="D26" s="328"/>
      <c r="E26" s="328"/>
      <c r="F26" s="328"/>
      <c r="G26" s="328"/>
      <c r="H26" s="328"/>
      <c r="I26" s="328"/>
    </row>
    <row r="27" spans="1:9" ht="12.75">
      <c r="A27" s="352" t="s">
        <v>283</v>
      </c>
      <c r="B27" s="339"/>
      <c r="C27" s="328"/>
      <c r="D27" s="328"/>
      <c r="E27" s="328"/>
      <c r="F27" s="328"/>
      <c r="G27" s="328"/>
      <c r="H27" s="328"/>
      <c r="I27" s="328"/>
    </row>
    <row r="28" spans="1:9" ht="25.5">
      <c r="A28" s="353" t="s">
        <v>271</v>
      </c>
      <c r="B28" s="360">
        <v>14</v>
      </c>
      <c r="C28" s="332">
        <v>0</v>
      </c>
      <c r="D28" s="332"/>
      <c r="E28" s="328"/>
      <c r="F28" s="332"/>
      <c r="G28" s="332"/>
      <c r="H28" s="328"/>
      <c r="I28" s="332">
        <f>+C28-F28</f>
        <v>0</v>
      </c>
    </row>
    <row r="29" spans="2:8" ht="12.75">
      <c r="B29" s="357"/>
      <c r="C29" s="325"/>
      <c r="D29" s="325"/>
      <c r="E29" s="330"/>
      <c r="F29" s="325"/>
      <c r="G29" s="325"/>
      <c r="H29" s="330"/>
    </row>
    <row r="30" spans="1:9" ht="13.5" thickBot="1">
      <c r="A30" s="354" t="s">
        <v>279</v>
      </c>
      <c r="B30" s="361"/>
      <c r="C30" s="336">
        <v>12999</v>
      </c>
      <c r="D30" s="336"/>
      <c r="E30" s="328"/>
      <c r="F30" s="336" t="e">
        <f>+F25+F28</f>
        <v>#REF!</v>
      </c>
      <c r="G30" s="336"/>
      <c r="H30" s="328"/>
      <c r="I30" s="336" t="e">
        <f>+C30-F30</f>
        <v>#REF!</v>
      </c>
    </row>
    <row r="31" spans="1:9" ht="13.5" thickTop="1">
      <c r="A31" s="355"/>
      <c r="B31" s="329"/>
      <c r="C31" s="328"/>
      <c r="D31" s="328"/>
      <c r="E31" s="328"/>
      <c r="F31" s="328"/>
      <c r="G31" s="328"/>
      <c r="H31" s="328"/>
      <c r="I31" s="328"/>
    </row>
    <row r="32" spans="1:9" ht="12.75">
      <c r="A32" s="355" t="s">
        <v>280</v>
      </c>
      <c r="B32" s="329"/>
      <c r="C32" s="328"/>
      <c r="D32" s="328"/>
      <c r="E32" s="328"/>
      <c r="F32" s="328"/>
      <c r="G32" s="328"/>
      <c r="H32" s="328"/>
      <c r="I32" s="328"/>
    </row>
    <row r="33" spans="1:9" ht="12.75">
      <c r="A33" s="332" t="s">
        <v>281</v>
      </c>
      <c r="B33" s="357"/>
      <c r="C33" s="332">
        <v>13002</v>
      </c>
      <c r="D33" s="332"/>
      <c r="E33" s="328"/>
      <c r="F33" s="332" t="e">
        <f>+F30-F34</f>
        <v>#REF!</v>
      </c>
      <c r="G33" s="332"/>
      <c r="H33" s="328"/>
      <c r="I33" s="332" t="e">
        <f>+C33-F33</f>
        <v>#REF!</v>
      </c>
    </row>
    <row r="34" spans="1:9" ht="12.75">
      <c r="A34" s="347" t="s">
        <v>282</v>
      </c>
      <c r="B34" s="334"/>
      <c r="C34" s="332">
        <v>-3</v>
      </c>
      <c r="D34" s="332"/>
      <c r="E34" s="328"/>
      <c r="F34" s="332" t="e">
        <f>+#REF!</f>
        <v>#REF!</v>
      </c>
      <c r="G34" s="332"/>
      <c r="H34" s="328"/>
      <c r="I34" s="332" t="e">
        <f>+C34-F34</f>
        <v>#REF!</v>
      </c>
    </row>
    <row r="35" spans="1:9" ht="12.75">
      <c r="A35" s="347"/>
      <c r="B35" s="334"/>
      <c r="C35" s="332"/>
      <c r="D35" s="332"/>
      <c r="E35" s="328"/>
      <c r="F35" s="332"/>
      <c r="G35" s="332"/>
      <c r="H35" s="328"/>
      <c r="I35" s="332"/>
    </row>
    <row r="36" spans="2:8" ht="12.75">
      <c r="B36" s="357"/>
      <c r="C36" s="325"/>
      <c r="D36" s="325"/>
      <c r="E36" s="330"/>
      <c r="F36" s="325"/>
      <c r="G36" s="325"/>
      <c r="H36" s="330"/>
    </row>
    <row r="37" spans="3:8" ht="12.75">
      <c r="C37" s="325"/>
      <c r="D37" s="325"/>
      <c r="E37" s="330"/>
      <c r="F37" s="325"/>
      <c r="G37" s="325"/>
      <c r="H37" s="330"/>
    </row>
    <row r="38" spans="3:8" ht="12.75">
      <c r="C38" s="325"/>
      <c r="D38" s="325"/>
      <c r="E38" s="330"/>
      <c r="F38" s="325"/>
      <c r="G38" s="325"/>
      <c r="H38" s="330"/>
    </row>
    <row r="39" spans="3:8" ht="12.75">
      <c r="C39" s="325"/>
      <c r="D39" s="325"/>
      <c r="E39" s="330"/>
      <c r="F39" s="325"/>
      <c r="G39" s="325"/>
      <c r="H39" s="330"/>
    </row>
    <row r="40" spans="3:8" ht="12.75">
      <c r="C40" s="325"/>
      <c r="D40" s="325"/>
      <c r="E40" s="330"/>
      <c r="F40" s="325"/>
      <c r="G40" s="325"/>
      <c r="H40" s="330"/>
    </row>
    <row r="41" spans="3:8" ht="12.75">
      <c r="C41" s="325"/>
      <c r="D41" s="325"/>
      <c r="E41" s="330"/>
      <c r="F41" s="325"/>
      <c r="G41" s="325"/>
      <c r="H41" s="330"/>
    </row>
    <row r="42" spans="3:8" ht="12.75">
      <c r="C42" s="325"/>
      <c r="D42" s="325"/>
      <c r="E42" s="330"/>
      <c r="F42" s="325"/>
      <c r="G42" s="325"/>
      <c r="H42" s="330"/>
    </row>
    <row r="43" spans="3:8" ht="12.75">
      <c r="C43" s="325"/>
      <c r="D43" s="325"/>
      <c r="E43" s="330"/>
      <c r="F43" s="325"/>
      <c r="G43" s="325"/>
      <c r="H43" s="330"/>
    </row>
    <row r="44" spans="3:8" ht="12.75">
      <c r="C44" s="325"/>
      <c r="D44" s="325"/>
      <c r="E44" s="330"/>
      <c r="F44" s="325"/>
      <c r="G44" s="325"/>
      <c r="H44" s="330"/>
    </row>
    <row r="45" spans="3:8" ht="12.75">
      <c r="C45" s="325"/>
      <c r="D45" s="325"/>
      <c r="E45" s="330"/>
      <c r="F45" s="325"/>
      <c r="G45" s="325"/>
      <c r="H45" s="330"/>
    </row>
    <row r="46" spans="3:8" ht="12.75">
      <c r="C46" s="325"/>
      <c r="D46" s="325"/>
      <c r="E46" s="330"/>
      <c r="F46" s="325"/>
      <c r="G46" s="325"/>
      <c r="H46" s="330"/>
    </row>
    <row r="47" spans="3:8" ht="12.75">
      <c r="C47" s="325"/>
      <c r="D47" s="325"/>
      <c r="E47" s="330"/>
      <c r="F47" s="325"/>
      <c r="G47" s="325"/>
      <c r="H47" s="330"/>
    </row>
    <row r="48" spans="3:8" ht="12.75">
      <c r="C48" s="325"/>
      <c r="D48" s="325"/>
      <c r="E48" s="330"/>
      <c r="F48" s="325"/>
      <c r="G48" s="325"/>
      <c r="H48" s="330"/>
    </row>
    <row r="49" spans="3:8" ht="12.75">
      <c r="C49" s="325"/>
      <c r="D49" s="325"/>
      <c r="E49" s="330"/>
      <c r="F49" s="325"/>
      <c r="G49" s="325"/>
      <c r="H49" s="330"/>
    </row>
    <row r="50" spans="3:8" ht="12.75">
      <c r="C50" s="325"/>
      <c r="D50" s="325"/>
      <c r="E50" s="330"/>
      <c r="F50" s="325"/>
      <c r="G50" s="325"/>
      <c r="H50" s="330"/>
    </row>
    <row r="51" spans="3:8" ht="12.75">
      <c r="C51" s="325"/>
      <c r="D51" s="325"/>
      <c r="E51" s="330"/>
      <c r="F51" s="325"/>
      <c r="G51" s="325"/>
      <c r="H51" s="330"/>
    </row>
    <row r="52" spans="3:8" ht="12.75">
      <c r="C52" s="325"/>
      <c r="D52" s="325"/>
      <c r="E52" s="330"/>
      <c r="F52" s="325"/>
      <c r="G52" s="325"/>
      <c r="H52" s="330"/>
    </row>
    <row r="53" spans="3:8" ht="12.75">
      <c r="C53" s="325"/>
      <c r="D53" s="325"/>
      <c r="E53" s="330"/>
      <c r="F53" s="325"/>
      <c r="G53" s="325"/>
      <c r="H53" s="330"/>
    </row>
    <row r="54" spans="3:8" ht="12.75">
      <c r="C54" s="325"/>
      <c r="D54" s="325"/>
      <c r="E54" s="330"/>
      <c r="F54" s="325"/>
      <c r="G54" s="325"/>
      <c r="H54" s="330"/>
    </row>
    <row r="55" spans="3:8" ht="12.75">
      <c r="C55" s="325"/>
      <c r="D55" s="325"/>
      <c r="E55" s="330"/>
      <c r="F55" s="325"/>
      <c r="G55" s="325"/>
      <c r="H55" s="330"/>
    </row>
    <row r="56" spans="3:8" ht="12.75">
      <c r="C56" s="325"/>
      <c r="D56" s="325"/>
      <c r="E56" s="330"/>
      <c r="F56" s="325"/>
      <c r="G56" s="325"/>
      <c r="H56" s="330"/>
    </row>
    <row r="57" spans="3:8" ht="12.75">
      <c r="C57" s="325"/>
      <c r="D57" s="325"/>
      <c r="E57" s="330"/>
      <c r="F57" s="325"/>
      <c r="G57" s="325"/>
      <c r="H57" s="330"/>
    </row>
    <row r="58" spans="3:8" ht="12.75">
      <c r="C58" s="325"/>
      <c r="D58" s="325"/>
      <c r="E58" s="330"/>
      <c r="F58" s="325"/>
      <c r="G58" s="325"/>
      <c r="H58" s="330"/>
    </row>
    <row r="59" spans="3:8" ht="12.75">
      <c r="C59" s="325"/>
      <c r="D59" s="325"/>
      <c r="E59" s="330"/>
      <c r="F59" s="325"/>
      <c r="G59" s="325"/>
      <c r="H59" s="330"/>
    </row>
    <row r="60" spans="3:8" ht="12.75">
      <c r="C60" s="325"/>
      <c r="D60" s="325"/>
      <c r="E60" s="330"/>
      <c r="F60" s="325"/>
      <c r="G60" s="325"/>
      <c r="H60" s="330"/>
    </row>
    <row r="61" spans="3:8" ht="12.75">
      <c r="C61" s="325"/>
      <c r="D61" s="325"/>
      <c r="E61" s="330"/>
      <c r="F61" s="325"/>
      <c r="G61" s="325"/>
      <c r="H61" s="330"/>
    </row>
    <row r="62" spans="3:8" ht="12.75">
      <c r="C62" s="325"/>
      <c r="D62" s="325"/>
      <c r="E62" s="330"/>
      <c r="F62" s="325"/>
      <c r="G62" s="325"/>
      <c r="H62" s="330"/>
    </row>
    <row r="63" spans="3:8" ht="12.75">
      <c r="C63" s="325"/>
      <c r="D63" s="325"/>
      <c r="E63" s="330"/>
      <c r="F63" s="325"/>
      <c r="G63" s="325"/>
      <c r="H63" s="330"/>
    </row>
    <row r="64" spans="3:8" ht="12.75">
      <c r="C64" s="325"/>
      <c r="D64" s="325"/>
      <c r="E64" s="330"/>
      <c r="F64" s="325"/>
      <c r="G64" s="325"/>
      <c r="H64" s="330"/>
    </row>
    <row r="65" spans="3:8" ht="12.75">
      <c r="C65" s="325"/>
      <c r="D65" s="325"/>
      <c r="E65" s="330"/>
      <c r="F65" s="325"/>
      <c r="G65" s="325"/>
      <c r="H65" s="330"/>
    </row>
    <row r="66" spans="3:8" ht="12.75">
      <c r="C66" s="325"/>
      <c r="D66" s="325"/>
      <c r="E66" s="330"/>
      <c r="F66" s="325"/>
      <c r="G66" s="325"/>
      <c r="H66" s="330"/>
    </row>
    <row r="67" spans="3:8" ht="12.75">
      <c r="C67" s="325"/>
      <c r="D67" s="325"/>
      <c r="E67" s="330"/>
      <c r="F67" s="325"/>
      <c r="G67" s="325"/>
      <c r="H67" s="330"/>
    </row>
    <row r="68" spans="3:8" ht="12.75">
      <c r="C68" s="325"/>
      <c r="D68" s="325"/>
      <c r="E68" s="330"/>
      <c r="F68" s="325"/>
      <c r="G68" s="325"/>
      <c r="H68" s="330"/>
    </row>
    <row r="69" spans="3:8" ht="12.75">
      <c r="C69" s="325"/>
      <c r="D69" s="325"/>
      <c r="E69" s="330"/>
      <c r="F69" s="325"/>
      <c r="G69" s="325"/>
      <c r="H69" s="330"/>
    </row>
    <row r="70" spans="3:8" ht="12.75">
      <c r="C70" s="325"/>
      <c r="D70" s="325"/>
      <c r="E70" s="330"/>
      <c r="F70" s="325"/>
      <c r="G70" s="325"/>
      <c r="H70" s="330"/>
    </row>
    <row r="71" spans="3:8" ht="12.75">
      <c r="C71" s="325"/>
      <c r="D71" s="325"/>
      <c r="E71" s="330"/>
      <c r="F71" s="325"/>
      <c r="G71" s="325"/>
      <c r="H71" s="330"/>
    </row>
    <row r="72" spans="3:8" ht="12.75">
      <c r="C72" s="325"/>
      <c r="D72" s="325"/>
      <c r="E72" s="330"/>
      <c r="F72" s="325"/>
      <c r="G72" s="325"/>
      <c r="H72" s="330"/>
    </row>
    <row r="73" spans="3:8" ht="12.75">
      <c r="C73" s="325"/>
      <c r="D73" s="325"/>
      <c r="E73" s="330"/>
      <c r="F73" s="325"/>
      <c r="G73" s="325"/>
      <c r="H73" s="330"/>
    </row>
    <row r="74" spans="3:8" ht="12.75">
      <c r="C74" s="325"/>
      <c r="D74" s="325"/>
      <c r="E74" s="330"/>
      <c r="F74" s="325"/>
      <c r="G74" s="325"/>
      <c r="H74" s="330"/>
    </row>
    <row r="75" spans="3:8" ht="12.75">
      <c r="C75" s="325"/>
      <c r="D75" s="325"/>
      <c r="E75" s="330"/>
      <c r="F75" s="325"/>
      <c r="G75" s="325"/>
      <c r="H75" s="330"/>
    </row>
    <row r="76" spans="3:8" ht="12.75">
      <c r="C76" s="325"/>
      <c r="D76" s="325"/>
      <c r="E76" s="330"/>
      <c r="F76" s="325"/>
      <c r="G76" s="325"/>
      <c r="H76" s="330"/>
    </row>
    <row r="77" spans="3:8" ht="12.75">
      <c r="C77" s="325"/>
      <c r="D77" s="325"/>
      <c r="E77" s="330"/>
      <c r="F77" s="325"/>
      <c r="G77" s="325"/>
      <c r="H77" s="330"/>
    </row>
    <row r="78" spans="3:8" ht="12.75">
      <c r="C78" s="325"/>
      <c r="D78" s="325"/>
      <c r="E78" s="330"/>
      <c r="F78" s="325"/>
      <c r="G78" s="325"/>
      <c r="H78" s="330"/>
    </row>
    <row r="79" spans="3:8" ht="12.75">
      <c r="C79" s="325"/>
      <c r="D79" s="325"/>
      <c r="E79" s="330"/>
      <c r="F79" s="325"/>
      <c r="G79" s="325"/>
      <c r="H79" s="330"/>
    </row>
    <row r="80" spans="3:8" ht="12.75">
      <c r="C80" s="325"/>
      <c r="D80" s="325"/>
      <c r="E80" s="330"/>
      <c r="F80" s="325"/>
      <c r="G80" s="325"/>
      <c r="H80" s="330"/>
    </row>
    <row r="81" spans="3:8" ht="12.75">
      <c r="C81" s="325"/>
      <c r="D81" s="325"/>
      <c r="E81" s="330"/>
      <c r="F81" s="325"/>
      <c r="G81" s="325"/>
      <c r="H81" s="330"/>
    </row>
    <row r="82" spans="3:8" ht="12.75">
      <c r="C82" s="325"/>
      <c r="D82" s="325"/>
      <c r="E82" s="330"/>
      <c r="F82" s="325"/>
      <c r="G82" s="325"/>
      <c r="H82" s="330"/>
    </row>
    <row r="83" spans="3:8" ht="12.75">
      <c r="C83" s="325"/>
      <c r="D83" s="325"/>
      <c r="E83" s="330"/>
      <c r="F83" s="325"/>
      <c r="G83" s="325"/>
      <c r="H83" s="330"/>
    </row>
    <row r="84" spans="3:8" ht="12.75">
      <c r="C84" s="325"/>
      <c r="D84" s="325"/>
      <c r="E84" s="330"/>
      <c r="F84" s="325"/>
      <c r="G84" s="325"/>
      <c r="H84" s="330"/>
    </row>
    <row r="85" spans="3:8" ht="12.75">
      <c r="C85" s="325"/>
      <c r="D85" s="325"/>
      <c r="E85" s="330"/>
      <c r="F85" s="325"/>
      <c r="G85" s="325"/>
      <c r="H85" s="330"/>
    </row>
    <row r="86" spans="3:8" ht="12.75">
      <c r="C86" s="325"/>
      <c r="D86" s="325"/>
      <c r="E86" s="330"/>
      <c r="F86" s="325"/>
      <c r="G86" s="325"/>
      <c r="H86" s="330"/>
    </row>
    <row r="87" spans="3:8" ht="12.75">
      <c r="C87" s="325"/>
      <c r="D87" s="325"/>
      <c r="E87" s="330"/>
      <c r="F87" s="325"/>
      <c r="G87" s="325"/>
      <c r="H87" s="330"/>
    </row>
    <row r="88" spans="3:8" ht="12.75">
      <c r="C88" s="325"/>
      <c r="D88" s="325"/>
      <c r="E88" s="330"/>
      <c r="F88" s="325"/>
      <c r="G88" s="325"/>
      <c r="H88" s="330"/>
    </row>
    <row r="89" spans="3:8" ht="12.75">
      <c r="C89" s="325"/>
      <c r="D89" s="325"/>
      <c r="E89" s="330"/>
      <c r="F89" s="325"/>
      <c r="G89" s="325"/>
      <c r="H89" s="330"/>
    </row>
    <row r="90" spans="3:8" ht="12.75">
      <c r="C90" s="325"/>
      <c r="D90" s="325"/>
      <c r="E90" s="330"/>
      <c r="F90" s="325"/>
      <c r="G90" s="325"/>
      <c r="H90" s="330"/>
    </row>
    <row r="91" spans="3:8" ht="12.75">
      <c r="C91" s="325"/>
      <c r="D91" s="325"/>
      <c r="E91" s="330"/>
      <c r="F91" s="325"/>
      <c r="G91" s="325"/>
      <c r="H91" s="330"/>
    </row>
    <row r="92" spans="3:8" ht="12.75">
      <c r="C92" s="325"/>
      <c r="D92" s="325"/>
      <c r="E92" s="330"/>
      <c r="F92" s="325"/>
      <c r="G92" s="325"/>
      <c r="H92" s="330"/>
    </row>
    <row r="93" spans="3:8" ht="12.75">
      <c r="C93" s="325"/>
      <c r="D93" s="325"/>
      <c r="E93" s="330"/>
      <c r="F93" s="325"/>
      <c r="G93" s="325"/>
      <c r="H93" s="330"/>
    </row>
    <row r="94" spans="3:8" ht="12.75">
      <c r="C94" s="325"/>
      <c r="D94" s="325"/>
      <c r="E94" s="330"/>
      <c r="F94" s="325"/>
      <c r="G94" s="325"/>
      <c r="H94" s="330"/>
    </row>
    <row r="95" spans="3:8" ht="12.75">
      <c r="C95" s="325"/>
      <c r="D95" s="325"/>
      <c r="E95" s="330"/>
      <c r="F95" s="325"/>
      <c r="G95" s="325"/>
      <c r="H95" s="330"/>
    </row>
    <row r="96" spans="3:8" ht="12.75">
      <c r="C96" s="325"/>
      <c r="D96" s="325"/>
      <c r="E96" s="330"/>
      <c r="F96" s="325"/>
      <c r="G96" s="325"/>
      <c r="H96" s="330"/>
    </row>
    <row r="97" spans="3:8" ht="12.75">
      <c r="C97" s="325"/>
      <c r="D97" s="325"/>
      <c r="E97" s="330"/>
      <c r="F97" s="325"/>
      <c r="G97" s="325"/>
      <c r="H97" s="330"/>
    </row>
    <row r="98" spans="3:8" ht="12.75">
      <c r="C98" s="325"/>
      <c r="D98" s="325"/>
      <c r="E98" s="330"/>
      <c r="F98" s="325"/>
      <c r="G98" s="325"/>
      <c r="H98" s="330"/>
    </row>
    <row r="99" spans="3:8" ht="12.75">
      <c r="C99" s="325"/>
      <c r="D99" s="325"/>
      <c r="E99" s="330"/>
      <c r="F99" s="325"/>
      <c r="G99" s="325"/>
      <c r="H99" s="330"/>
    </row>
    <row r="100" spans="3:8" ht="12.75">
      <c r="C100" s="325"/>
      <c r="D100" s="325"/>
      <c r="E100" s="330"/>
      <c r="F100" s="325"/>
      <c r="G100" s="325"/>
      <c r="H100" s="330"/>
    </row>
    <row r="101" spans="3:8" ht="12.75">
      <c r="C101" s="325"/>
      <c r="D101" s="325"/>
      <c r="E101" s="330"/>
      <c r="F101" s="325"/>
      <c r="G101" s="325"/>
      <c r="H101" s="330"/>
    </row>
    <row r="102" spans="3:8" ht="12.75">
      <c r="C102" s="325"/>
      <c r="D102" s="325"/>
      <c r="E102" s="330"/>
      <c r="F102" s="325"/>
      <c r="G102" s="325"/>
      <c r="H102" s="330"/>
    </row>
    <row r="103" spans="1:8" ht="12.75">
      <c r="A103" s="325" t="s">
        <v>272</v>
      </c>
      <c r="C103" s="325"/>
      <c r="D103" s="325"/>
      <c r="E103" s="330"/>
      <c r="F103" s="325"/>
      <c r="G103" s="325"/>
      <c r="H103" s="330"/>
    </row>
    <row r="104" spans="3:8" ht="12.75">
      <c r="C104" s="325"/>
      <c r="D104" s="325"/>
      <c r="E104" s="330"/>
      <c r="F104" s="325"/>
      <c r="G104" s="325"/>
      <c r="H104" s="330"/>
    </row>
    <row r="105" spans="1:8" ht="12.75">
      <c r="A105" s="332" t="s">
        <v>273</v>
      </c>
      <c r="B105" s="332"/>
      <c r="C105" s="325"/>
      <c r="D105" s="325"/>
      <c r="E105" s="330"/>
      <c r="F105" s="325"/>
      <c r="G105" s="325"/>
      <c r="H105" s="330"/>
    </row>
    <row r="106" spans="3:8" ht="12.75">
      <c r="C106" s="325"/>
      <c r="D106" s="325"/>
      <c r="E106" s="330"/>
      <c r="F106" s="325"/>
      <c r="G106" s="325"/>
      <c r="H106" s="330"/>
    </row>
    <row r="107" spans="3:8" ht="12.75">
      <c r="C107" s="325"/>
      <c r="D107" s="325"/>
      <c r="E107" s="330"/>
      <c r="F107" s="325"/>
      <c r="G107" s="325"/>
      <c r="H107" s="330"/>
    </row>
    <row r="108" spans="3:8" ht="12.75">
      <c r="C108" s="325"/>
      <c r="D108" s="325"/>
      <c r="E108" s="330"/>
      <c r="F108" s="325"/>
      <c r="G108" s="325"/>
      <c r="H108" s="330"/>
    </row>
    <row r="109" spans="3:8" ht="12.75">
      <c r="C109" s="325"/>
      <c r="D109" s="325"/>
      <c r="E109" s="330"/>
      <c r="F109" s="325"/>
      <c r="G109" s="325"/>
      <c r="H109" s="330"/>
    </row>
    <row r="110" spans="3:8" ht="12.75">
      <c r="C110" s="325"/>
      <c r="D110" s="325"/>
      <c r="E110" s="330"/>
      <c r="F110" s="325"/>
      <c r="G110" s="325"/>
      <c r="H110" s="330"/>
    </row>
    <row r="111" spans="3:8" ht="12.75">
      <c r="C111" s="325"/>
      <c r="D111" s="325"/>
      <c r="E111" s="330"/>
      <c r="F111" s="325"/>
      <c r="G111" s="325"/>
      <c r="H111" s="330"/>
    </row>
    <row r="112" spans="3:8" ht="12.75">
      <c r="C112" s="325"/>
      <c r="D112" s="325"/>
      <c r="E112" s="330"/>
      <c r="F112" s="325"/>
      <c r="G112" s="325"/>
      <c r="H112" s="330"/>
    </row>
    <row r="113" spans="3:8" ht="12.75">
      <c r="C113" s="325"/>
      <c r="D113" s="325"/>
      <c r="E113" s="330"/>
      <c r="F113" s="325"/>
      <c r="G113" s="325"/>
      <c r="H113" s="330"/>
    </row>
    <row r="114" spans="3:8" ht="12.75">
      <c r="C114" s="325"/>
      <c r="D114" s="325"/>
      <c r="E114" s="330"/>
      <c r="F114" s="325"/>
      <c r="G114" s="325"/>
      <c r="H114" s="330"/>
    </row>
    <row r="115" spans="3:8" ht="12.75">
      <c r="C115" s="325"/>
      <c r="D115" s="325"/>
      <c r="E115" s="330"/>
      <c r="F115" s="325"/>
      <c r="G115" s="325"/>
      <c r="H115" s="330"/>
    </row>
    <row r="116" spans="3:8" ht="12.75">
      <c r="C116" s="325"/>
      <c r="D116" s="325"/>
      <c r="E116" s="330"/>
      <c r="F116" s="325"/>
      <c r="G116" s="325"/>
      <c r="H116" s="330"/>
    </row>
    <row r="117" spans="3:8" ht="12.75">
      <c r="C117" s="325"/>
      <c r="D117" s="325"/>
      <c r="E117" s="330"/>
      <c r="F117" s="325"/>
      <c r="G117" s="325"/>
      <c r="H117" s="330"/>
    </row>
    <row r="118" spans="3:8" ht="12.75">
      <c r="C118" s="325"/>
      <c r="D118" s="325"/>
      <c r="E118" s="330"/>
      <c r="F118" s="325"/>
      <c r="G118" s="325"/>
      <c r="H118" s="330"/>
    </row>
    <row r="119" spans="3:8" ht="12.75">
      <c r="C119" s="325"/>
      <c r="D119" s="325"/>
      <c r="E119" s="330"/>
      <c r="F119" s="325"/>
      <c r="G119" s="325"/>
      <c r="H119" s="330"/>
    </row>
    <row r="120" spans="3:8" ht="12.75">
      <c r="C120" s="325"/>
      <c r="D120" s="325"/>
      <c r="E120" s="330"/>
      <c r="F120" s="325"/>
      <c r="G120" s="325"/>
      <c r="H120" s="330"/>
    </row>
    <row r="121" spans="3:8" ht="12.75">
      <c r="C121" s="325"/>
      <c r="D121" s="325"/>
      <c r="E121" s="330"/>
      <c r="F121" s="325"/>
      <c r="G121" s="325"/>
      <c r="H121" s="330"/>
    </row>
    <row r="122" spans="3:8" ht="12.75">
      <c r="C122" s="325"/>
      <c r="D122" s="325"/>
      <c r="E122" s="330"/>
      <c r="F122" s="325"/>
      <c r="G122" s="325"/>
      <c r="H122" s="330"/>
    </row>
    <row r="123" spans="3:8" ht="12.75">
      <c r="C123" s="325"/>
      <c r="D123" s="325"/>
      <c r="E123" s="330"/>
      <c r="F123" s="325"/>
      <c r="G123" s="325"/>
      <c r="H123" s="330"/>
    </row>
    <row r="124" spans="3:8" ht="12.75">
      <c r="C124" s="325"/>
      <c r="D124" s="325"/>
      <c r="E124" s="330"/>
      <c r="F124" s="325"/>
      <c r="G124" s="325"/>
      <c r="H124" s="330"/>
    </row>
    <row r="125" spans="3:8" ht="12.75">
      <c r="C125" s="325"/>
      <c r="D125" s="325"/>
      <c r="E125" s="330"/>
      <c r="F125" s="325"/>
      <c r="G125" s="325"/>
      <c r="H125" s="330"/>
    </row>
    <row r="126" spans="3:8" ht="12.75">
      <c r="C126" s="325"/>
      <c r="D126" s="325"/>
      <c r="E126" s="330"/>
      <c r="F126" s="325"/>
      <c r="G126" s="325"/>
      <c r="H126" s="330"/>
    </row>
    <row r="127" spans="3:8" ht="12.75">
      <c r="C127" s="325"/>
      <c r="D127" s="325"/>
      <c r="E127" s="330"/>
      <c r="F127" s="325"/>
      <c r="G127" s="325"/>
      <c r="H127" s="330"/>
    </row>
    <row r="128" spans="3:8" ht="12.75">
      <c r="C128" s="325"/>
      <c r="D128" s="325"/>
      <c r="E128" s="330"/>
      <c r="F128" s="325"/>
      <c r="G128" s="325"/>
      <c r="H128" s="330"/>
    </row>
    <row r="129" spans="3:8" ht="12.75">
      <c r="C129" s="325"/>
      <c r="D129" s="325"/>
      <c r="E129" s="330"/>
      <c r="F129" s="325"/>
      <c r="G129" s="325"/>
      <c r="H129" s="330"/>
    </row>
    <row r="130" spans="3:8" ht="12.75">
      <c r="C130" s="325"/>
      <c r="D130" s="325"/>
      <c r="E130" s="330"/>
      <c r="F130" s="325"/>
      <c r="G130" s="325"/>
      <c r="H130" s="330"/>
    </row>
    <row r="131" spans="3:8" ht="12.75">
      <c r="C131" s="325"/>
      <c r="D131" s="325"/>
      <c r="E131" s="330"/>
      <c r="F131" s="325"/>
      <c r="G131" s="325"/>
      <c r="H131" s="330"/>
    </row>
    <row r="132" spans="3:8" ht="12.75">
      <c r="C132" s="325"/>
      <c r="D132" s="325"/>
      <c r="E132" s="330"/>
      <c r="F132" s="325"/>
      <c r="G132" s="325"/>
      <c r="H132" s="330"/>
    </row>
    <row r="133" spans="3:8" ht="12.75">
      <c r="C133" s="325"/>
      <c r="D133" s="325"/>
      <c r="E133" s="330"/>
      <c r="F133" s="325"/>
      <c r="G133" s="325"/>
      <c r="H133" s="330"/>
    </row>
    <row r="134" spans="3:8" ht="12.75">
      <c r="C134" s="325"/>
      <c r="D134" s="325"/>
      <c r="E134" s="330"/>
      <c r="F134" s="325"/>
      <c r="G134" s="325"/>
      <c r="H134" s="330"/>
    </row>
    <row r="135" spans="3:8" ht="12.75">
      <c r="C135" s="325"/>
      <c r="D135" s="325"/>
      <c r="E135" s="330"/>
      <c r="F135" s="325"/>
      <c r="G135" s="325"/>
      <c r="H135" s="330"/>
    </row>
    <row r="136" spans="3:8" ht="12.75">
      <c r="C136" s="325"/>
      <c r="D136" s="325"/>
      <c r="E136" s="330"/>
      <c r="F136" s="325"/>
      <c r="G136" s="325"/>
      <c r="H136" s="330"/>
    </row>
    <row r="137" spans="3:8" ht="12.75">
      <c r="C137" s="325"/>
      <c r="D137" s="325"/>
      <c r="E137" s="330"/>
      <c r="F137" s="325"/>
      <c r="G137" s="325"/>
      <c r="H137" s="330"/>
    </row>
    <row r="138" spans="3:8" ht="12.75">
      <c r="C138" s="325"/>
      <c r="D138" s="325"/>
      <c r="E138" s="330"/>
      <c r="F138" s="325"/>
      <c r="G138" s="325"/>
      <c r="H138" s="330"/>
    </row>
    <row r="139" spans="3:8" ht="12.75">
      <c r="C139" s="325"/>
      <c r="D139" s="325"/>
      <c r="E139" s="330"/>
      <c r="F139" s="325"/>
      <c r="G139" s="325"/>
      <c r="H139" s="330"/>
    </row>
    <row r="140" spans="3:8" ht="12.75">
      <c r="C140" s="325"/>
      <c r="D140" s="325"/>
      <c r="E140" s="330"/>
      <c r="F140" s="325"/>
      <c r="G140" s="325"/>
      <c r="H140" s="330"/>
    </row>
    <row r="141" spans="3:8" ht="12.75">
      <c r="C141" s="325"/>
      <c r="D141" s="325"/>
      <c r="E141" s="330"/>
      <c r="F141" s="325"/>
      <c r="G141" s="325"/>
      <c r="H141" s="330"/>
    </row>
    <row r="142" spans="3:8" ht="12.75">
      <c r="C142" s="325"/>
      <c r="D142" s="325"/>
      <c r="E142" s="330"/>
      <c r="F142" s="325"/>
      <c r="G142" s="325"/>
      <c r="H142" s="330"/>
    </row>
    <row r="143" spans="3:8" ht="12.75">
      <c r="C143" s="325"/>
      <c r="D143" s="325"/>
      <c r="E143" s="330"/>
      <c r="F143" s="325"/>
      <c r="G143" s="325"/>
      <c r="H143" s="330"/>
    </row>
    <row r="144" spans="3:8" ht="12.75">
      <c r="C144" s="325"/>
      <c r="D144" s="325"/>
      <c r="E144" s="330"/>
      <c r="F144" s="325"/>
      <c r="G144" s="325"/>
      <c r="H144" s="330"/>
    </row>
    <row r="145" spans="3:8" ht="12.75">
      <c r="C145" s="325"/>
      <c r="D145" s="325"/>
      <c r="E145" s="330"/>
      <c r="F145" s="325"/>
      <c r="G145" s="325"/>
      <c r="H145" s="330"/>
    </row>
    <row r="146" spans="3:8" ht="12.75">
      <c r="C146" s="325"/>
      <c r="D146" s="325"/>
      <c r="E146" s="330"/>
      <c r="F146" s="325"/>
      <c r="G146" s="325"/>
      <c r="H146" s="330"/>
    </row>
    <row r="147" spans="3:8" ht="12.75">
      <c r="C147" s="325"/>
      <c r="D147" s="325"/>
      <c r="E147" s="330"/>
      <c r="F147" s="325"/>
      <c r="G147" s="325"/>
      <c r="H147" s="330"/>
    </row>
    <row r="148" spans="3:8" ht="12.75">
      <c r="C148" s="325"/>
      <c r="D148" s="325"/>
      <c r="E148" s="330"/>
      <c r="F148" s="325"/>
      <c r="G148" s="325"/>
      <c r="H148" s="330"/>
    </row>
    <row r="149" spans="3:8" ht="12.75">
      <c r="C149" s="325"/>
      <c r="D149" s="325"/>
      <c r="E149" s="330"/>
      <c r="F149" s="325"/>
      <c r="G149" s="325"/>
      <c r="H149" s="330"/>
    </row>
    <row r="150" spans="3:9" ht="12.75">
      <c r="C150" s="325"/>
      <c r="D150" s="325"/>
      <c r="E150" s="330"/>
      <c r="F150" s="325"/>
      <c r="G150" s="325"/>
      <c r="H150" s="330"/>
      <c r="I150" s="325">
        <f>+I148+I145+I112+I103+I96+I105</f>
        <v>0</v>
      </c>
    </row>
    <row r="151" spans="3:8" ht="12.75">
      <c r="C151" s="325"/>
      <c r="D151" s="325"/>
      <c r="E151" s="330"/>
      <c r="F151" s="325"/>
      <c r="G151" s="325"/>
      <c r="H151" s="330"/>
    </row>
    <row r="152" spans="3:8" ht="12.75">
      <c r="C152" s="325"/>
      <c r="D152" s="325"/>
      <c r="E152" s="330"/>
      <c r="F152" s="325"/>
      <c r="G152" s="325"/>
      <c r="H152" s="330"/>
    </row>
    <row r="153" spans="3:8" ht="12.75">
      <c r="C153" s="325"/>
      <c r="D153" s="325"/>
      <c r="E153" s="330"/>
      <c r="F153" s="325"/>
      <c r="G153" s="325"/>
      <c r="H153" s="330"/>
    </row>
    <row r="154" spans="3:8" ht="12.75">
      <c r="C154" s="325"/>
      <c r="D154" s="325"/>
      <c r="E154" s="330"/>
      <c r="F154" s="325"/>
      <c r="G154" s="325"/>
      <c r="H154" s="330"/>
    </row>
    <row r="155" spans="3:8" ht="12.75">
      <c r="C155" s="325"/>
      <c r="D155" s="325"/>
      <c r="E155" s="330"/>
      <c r="F155" s="325"/>
      <c r="G155" s="325"/>
      <c r="H155" s="330"/>
    </row>
    <row r="156" spans="3:8" ht="12.75">
      <c r="C156" s="325"/>
      <c r="D156" s="325"/>
      <c r="E156" s="330"/>
      <c r="F156" s="325"/>
      <c r="G156" s="325"/>
      <c r="H156" s="330"/>
    </row>
    <row r="157" spans="3:8" ht="12.75">
      <c r="C157" s="325"/>
      <c r="D157" s="325"/>
      <c r="E157" s="330"/>
      <c r="F157" s="325"/>
      <c r="G157" s="325"/>
      <c r="H157" s="330"/>
    </row>
    <row r="158" spans="3:8" ht="12.75">
      <c r="C158" s="325"/>
      <c r="D158" s="325"/>
      <c r="E158" s="330"/>
      <c r="F158" s="325"/>
      <c r="G158" s="325"/>
      <c r="H158" s="330"/>
    </row>
    <row r="159" spans="3:8" ht="12.75">
      <c r="C159" s="325"/>
      <c r="D159" s="325"/>
      <c r="E159" s="330"/>
      <c r="F159" s="325"/>
      <c r="G159" s="325"/>
      <c r="H159" s="330"/>
    </row>
    <row r="160" spans="3:8" ht="12.75">
      <c r="C160" s="325"/>
      <c r="D160" s="325"/>
      <c r="E160" s="330"/>
      <c r="F160" s="325"/>
      <c r="G160" s="325"/>
      <c r="H160" s="330"/>
    </row>
    <row r="161" spans="3:8" ht="12.75">
      <c r="C161" s="325"/>
      <c r="D161" s="325"/>
      <c r="E161" s="330"/>
      <c r="F161" s="325"/>
      <c r="G161" s="325"/>
      <c r="H161" s="330"/>
    </row>
    <row r="162" spans="3:8" ht="12.75">
      <c r="C162" s="325"/>
      <c r="D162" s="325"/>
      <c r="E162" s="330"/>
      <c r="F162" s="325"/>
      <c r="G162" s="325"/>
      <c r="H162" s="330"/>
    </row>
    <row r="163" spans="3:8" ht="12.75">
      <c r="C163" s="325"/>
      <c r="D163" s="325"/>
      <c r="E163" s="330"/>
      <c r="F163" s="325"/>
      <c r="G163" s="325"/>
      <c r="H163" s="330"/>
    </row>
    <row r="164" spans="3:8" ht="12.75">
      <c r="C164" s="325"/>
      <c r="D164" s="325"/>
      <c r="E164" s="330"/>
      <c r="F164" s="325"/>
      <c r="G164" s="325"/>
      <c r="H164" s="330"/>
    </row>
    <row r="165" spans="3:8" ht="12.75">
      <c r="C165" s="325"/>
      <c r="D165" s="325"/>
      <c r="E165" s="330"/>
      <c r="F165" s="325"/>
      <c r="G165" s="325"/>
      <c r="H165" s="330"/>
    </row>
    <row r="166" spans="3:8" ht="12.75">
      <c r="C166" s="325"/>
      <c r="D166" s="325"/>
      <c r="E166" s="330"/>
      <c r="F166" s="325"/>
      <c r="G166" s="325"/>
      <c r="H166" s="330"/>
    </row>
    <row r="167" spans="3:8" ht="12.75">
      <c r="C167" s="325"/>
      <c r="D167" s="325"/>
      <c r="E167" s="330"/>
      <c r="F167" s="325"/>
      <c r="G167" s="325"/>
      <c r="H167" s="330"/>
    </row>
    <row r="168" spans="3:8" ht="12.75">
      <c r="C168" s="325"/>
      <c r="D168" s="325"/>
      <c r="E168" s="330"/>
      <c r="F168" s="325"/>
      <c r="G168" s="325"/>
      <c r="H168" s="330"/>
    </row>
    <row r="169" spans="3:8" ht="12.75">
      <c r="C169" s="325"/>
      <c r="D169" s="325"/>
      <c r="E169" s="330"/>
      <c r="F169" s="325"/>
      <c r="G169" s="325"/>
      <c r="H169" s="330"/>
    </row>
    <row r="170" spans="3:8" ht="12.75">
      <c r="C170" s="325"/>
      <c r="D170" s="325"/>
      <c r="E170" s="330"/>
      <c r="F170" s="325"/>
      <c r="G170" s="325"/>
      <c r="H170" s="330"/>
    </row>
    <row r="171" spans="3:8" ht="12.75">
      <c r="C171" s="325"/>
      <c r="D171" s="325"/>
      <c r="E171" s="330"/>
      <c r="F171" s="325"/>
      <c r="G171" s="325"/>
      <c r="H171" s="330"/>
    </row>
    <row r="172" spans="3:8" ht="12.75">
      <c r="C172" s="325"/>
      <c r="D172" s="325"/>
      <c r="E172" s="330"/>
      <c r="F172" s="325"/>
      <c r="G172" s="325"/>
      <c r="H172" s="330"/>
    </row>
    <row r="173" spans="3:8" ht="12.75">
      <c r="C173" s="325"/>
      <c r="D173" s="325"/>
      <c r="E173" s="330"/>
      <c r="F173" s="325"/>
      <c r="G173" s="325"/>
      <c r="H173" s="330"/>
    </row>
    <row r="174" spans="3:8" ht="12.75">
      <c r="C174" s="325"/>
      <c r="D174" s="325"/>
      <c r="E174" s="330"/>
      <c r="F174" s="325"/>
      <c r="G174" s="325"/>
      <c r="H174" s="330"/>
    </row>
    <row r="175" spans="3:8" ht="12.75">
      <c r="C175" s="325"/>
      <c r="D175" s="325"/>
      <c r="E175" s="330"/>
      <c r="F175" s="325"/>
      <c r="G175" s="325"/>
      <c r="H175" s="330"/>
    </row>
    <row r="176" spans="3:8" ht="12.75">
      <c r="C176" s="325"/>
      <c r="D176" s="325"/>
      <c r="E176" s="330"/>
      <c r="F176" s="325"/>
      <c r="G176" s="325"/>
      <c r="H176" s="330"/>
    </row>
    <row r="177" spans="3:8" ht="12.75">
      <c r="C177" s="325"/>
      <c r="D177" s="325"/>
      <c r="E177" s="330"/>
      <c r="F177" s="325"/>
      <c r="G177" s="325"/>
      <c r="H177" s="330"/>
    </row>
    <row r="178" spans="3:8" ht="12.75">
      <c r="C178" s="325"/>
      <c r="D178" s="325"/>
      <c r="E178" s="330"/>
      <c r="F178" s="325"/>
      <c r="G178" s="325"/>
      <c r="H178" s="330"/>
    </row>
    <row r="179" spans="3:8" ht="12.75">
      <c r="C179" s="325"/>
      <c r="D179" s="325"/>
      <c r="E179" s="330"/>
      <c r="F179" s="325"/>
      <c r="G179" s="325"/>
      <c r="H179" s="330"/>
    </row>
    <row r="180" spans="3:8" ht="12.75">
      <c r="C180" s="325"/>
      <c r="D180" s="325"/>
      <c r="E180" s="330"/>
      <c r="F180" s="325"/>
      <c r="G180" s="325"/>
      <c r="H180" s="330"/>
    </row>
    <row r="181" spans="3:8" ht="12.75">
      <c r="C181" s="325"/>
      <c r="D181" s="325"/>
      <c r="E181" s="330"/>
      <c r="F181" s="325"/>
      <c r="G181" s="325"/>
      <c r="H181" s="330"/>
    </row>
    <row r="182" spans="3:8" ht="12.75">
      <c r="C182" s="325"/>
      <c r="D182" s="325"/>
      <c r="E182" s="330"/>
      <c r="F182" s="325"/>
      <c r="G182" s="325"/>
      <c r="H182" s="330"/>
    </row>
    <row r="183" spans="3:8" ht="12.75">
      <c r="C183" s="325"/>
      <c r="D183" s="325"/>
      <c r="E183" s="330"/>
      <c r="F183" s="325"/>
      <c r="G183" s="325"/>
      <c r="H183" s="330"/>
    </row>
    <row r="184" spans="3:8" ht="12.75">
      <c r="C184" s="325"/>
      <c r="D184" s="325"/>
      <c r="E184" s="330"/>
      <c r="F184" s="325"/>
      <c r="G184" s="325"/>
      <c r="H184" s="330"/>
    </row>
    <row r="185" spans="3:8" ht="12.75">
      <c r="C185" s="325"/>
      <c r="D185" s="325"/>
      <c r="E185" s="330"/>
      <c r="F185" s="325"/>
      <c r="G185" s="325"/>
      <c r="H185" s="330"/>
    </row>
    <row r="186" spans="3:8" ht="12.75">
      <c r="C186" s="325"/>
      <c r="D186" s="325"/>
      <c r="E186" s="330"/>
      <c r="F186" s="325"/>
      <c r="G186" s="325"/>
      <c r="H186" s="330"/>
    </row>
    <row r="187" spans="3:8" ht="12.75">
      <c r="C187" s="325"/>
      <c r="D187" s="325"/>
      <c r="E187" s="330"/>
      <c r="F187" s="325"/>
      <c r="G187" s="325"/>
      <c r="H187" s="330"/>
    </row>
    <row r="188" spans="3:8" ht="12.75">
      <c r="C188" s="325"/>
      <c r="D188" s="325"/>
      <c r="E188" s="330"/>
      <c r="F188" s="325"/>
      <c r="G188" s="325"/>
      <c r="H188" s="330"/>
    </row>
    <row r="189" spans="3:8" ht="12.75">
      <c r="C189" s="325"/>
      <c r="D189" s="325"/>
      <c r="E189" s="330"/>
      <c r="F189" s="325"/>
      <c r="G189" s="325"/>
      <c r="H189" s="330"/>
    </row>
    <row r="190" spans="3:8" ht="12.75">
      <c r="C190" s="325"/>
      <c r="D190" s="325"/>
      <c r="E190" s="330"/>
      <c r="F190" s="325"/>
      <c r="G190" s="325"/>
      <c r="H190" s="330"/>
    </row>
    <row r="191" spans="3:8" ht="12.75">
      <c r="C191" s="325"/>
      <c r="D191" s="325"/>
      <c r="E191" s="330"/>
      <c r="F191" s="325"/>
      <c r="G191" s="325"/>
      <c r="H191" s="330"/>
    </row>
    <row r="192" spans="3:8" ht="12.75">
      <c r="C192" s="325"/>
      <c r="D192" s="325"/>
      <c r="E192" s="330"/>
      <c r="F192" s="325"/>
      <c r="G192" s="325"/>
      <c r="H192" s="330"/>
    </row>
    <row r="193" spans="3:8" ht="12.75">
      <c r="C193" s="325"/>
      <c r="D193" s="325"/>
      <c r="E193" s="330"/>
      <c r="F193" s="325"/>
      <c r="G193" s="325"/>
      <c r="H193" s="330"/>
    </row>
    <row r="194" spans="3:8" ht="12.75">
      <c r="C194" s="325"/>
      <c r="D194" s="325"/>
      <c r="E194" s="330"/>
      <c r="F194" s="325"/>
      <c r="G194" s="325"/>
      <c r="H194" s="330"/>
    </row>
    <row r="195" spans="3:8" ht="12.75">
      <c r="C195" s="325"/>
      <c r="D195" s="325"/>
      <c r="E195" s="330"/>
      <c r="F195" s="325"/>
      <c r="G195" s="325"/>
      <c r="H195" s="330"/>
    </row>
    <row r="196" spans="3:8" ht="12.75">
      <c r="C196" s="325"/>
      <c r="D196" s="325"/>
      <c r="E196" s="330"/>
      <c r="F196" s="325"/>
      <c r="G196" s="325"/>
      <c r="H196" s="330"/>
    </row>
    <row r="197" spans="3:8" ht="12.75">
      <c r="C197" s="325"/>
      <c r="D197" s="325"/>
      <c r="E197" s="330"/>
      <c r="F197" s="325"/>
      <c r="G197" s="325"/>
      <c r="H197" s="330"/>
    </row>
    <row r="198" spans="3:8" ht="12.75">
      <c r="C198" s="325"/>
      <c r="D198" s="325"/>
      <c r="E198" s="330"/>
      <c r="F198" s="325"/>
      <c r="G198" s="325"/>
      <c r="H198" s="330"/>
    </row>
    <row r="199" spans="3:8" ht="12.75">
      <c r="C199" s="325"/>
      <c r="D199" s="325"/>
      <c r="E199" s="330"/>
      <c r="F199" s="325"/>
      <c r="G199" s="325"/>
      <c r="H199" s="330"/>
    </row>
    <row r="200" spans="3:8" ht="12.75">
      <c r="C200" s="325"/>
      <c r="D200" s="325"/>
      <c r="E200" s="330"/>
      <c r="F200" s="325"/>
      <c r="G200" s="325"/>
      <c r="H200" s="330"/>
    </row>
    <row r="201" spans="3:8" ht="12.75">
      <c r="C201" s="325"/>
      <c r="D201" s="325"/>
      <c r="E201" s="330"/>
      <c r="F201" s="325"/>
      <c r="G201" s="325"/>
      <c r="H201" s="330"/>
    </row>
    <row r="202" spans="3:8" ht="12.75">
      <c r="C202" s="325"/>
      <c r="D202" s="325"/>
      <c r="E202" s="330"/>
      <c r="F202" s="325"/>
      <c r="G202" s="325"/>
      <c r="H202" s="330"/>
    </row>
    <row r="203" spans="3:8" ht="12.75">
      <c r="C203" s="325"/>
      <c r="D203" s="325"/>
      <c r="E203" s="330"/>
      <c r="F203" s="325"/>
      <c r="G203" s="325"/>
      <c r="H203" s="330"/>
    </row>
    <row r="204" spans="3:8" ht="12.75">
      <c r="C204" s="325"/>
      <c r="D204" s="325"/>
      <c r="E204" s="330"/>
      <c r="F204" s="325"/>
      <c r="G204" s="325"/>
      <c r="H204" s="330"/>
    </row>
    <row r="205" spans="3:8" ht="12.75">
      <c r="C205" s="325"/>
      <c r="D205" s="325"/>
      <c r="E205" s="330"/>
      <c r="F205" s="325"/>
      <c r="G205" s="325"/>
      <c r="H205" s="330"/>
    </row>
    <row r="206" spans="3:8" ht="12.75">
      <c r="C206" s="325"/>
      <c r="D206" s="325"/>
      <c r="E206" s="330"/>
      <c r="F206" s="325"/>
      <c r="G206" s="325"/>
      <c r="H206" s="330"/>
    </row>
    <row r="207" spans="3:8" ht="12.75">
      <c r="C207" s="325"/>
      <c r="D207" s="325"/>
      <c r="E207" s="330"/>
      <c r="F207" s="325"/>
      <c r="G207" s="325"/>
      <c r="H207" s="330"/>
    </row>
    <row r="208" spans="3:8" ht="12.75">
      <c r="C208" s="325"/>
      <c r="D208" s="325"/>
      <c r="E208" s="330"/>
      <c r="F208" s="325"/>
      <c r="G208" s="325"/>
      <c r="H208" s="330"/>
    </row>
    <row r="209" spans="3:8" ht="12.75">
      <c r="C209" s="325"/>
      <c r="D209" s="325"/>
      <c r="E209" s="330"/>
      <c r="F209" s="325"/>
      <c r="G209" s="325"/>
      <c r="H209" s="330"/>
    </row>
    <row r="210" spans="3:8" ht="12.75">
      <c r="C210" s="325"/>
      <c r="D210" s="325"/>
      <c r="E210" s="330"/>
      <c r="F210" s="325"/>
      <c r="G210" s="325"/>
      <c r="H210" s="330"/>
    </row>
    <row r="211" spans="3:8" ht="12.75">
      <c r="C211" s="325"/>
      <c r="D211" s="325"/>
      <c r="E211" s="330"/>
      <c r="F211" s="325"/>
      <c r="G211" s="325"/>
      <c r="H211" s="330"/>
    </row>
    <row r="212" spans="3:8" ht="12.75">
      <c r="C212" s="325"/>
      <c r="D212" s="325"/>
      <c r="E212" s="330"/>
      <c r="F212" s="325"/>
      <c r="G212" s="325"/>
      <c r="H212" s="330"/>
    </row>
    <row r="213" spans="3:8" ht="12.75">
      <c r="C213" s="325"/>
      <c r="D213" s="325"/>
      <c r="E213" s="330"/>
      <c r="F213" s="325"/>
      <c r="G213" s="325"/>
      <c r="H213" s="330"/>
    </row>
    <row r="214" spans="3:8" ht="12.75">
      <c r="C214" s="325"/>
      <c r="D214" s="325"/>
      <c r="E214" s="330"/>
      <c r="F214" s="325"/>
      <c r="G214" s="325"/>
      <c r="H214" s="330"/>
    </row>
    <row r="215" spans="3:8" ht="12.75">
      <c r="C215" s="325"/>
      <c r="D215" s="325"/>
      <c r="E215" s="330"/>
      <c r="F215" s="325"/>
      <c r="G215" s="325"/>
      <c r="H215" s="330"/>
    </row>
    <row r="216" spans="3:8" ht="12.75">
      <c r="C216" s="325"/>
      <c r="D216" s="325"/>
      <c r="E216" s="330"/>
      <c r="F216" s="325"/>
      <c r="G216" s="325"/>
      <c r="H216" s="330"/>
    </row>
    <row r="217" spans="3:8" ht="12.75">
      <c r="C217" s="325"/>
      <c r="D217" s="325"/>
      <c r="E217" s="330"/>
      <c r="F217" s="325"/>
      <c r="G217" s="325"/>
      <c r="H217" s="330"/>
    </row>
    <row r="218" spans="3:8" ht="12.75">
      <c r="C218" s="325"/>
      <c r="D218" s="325"/>
      <c r="E218" s="330"/>
      <c r="F218" s="325"/>
      <c r="G218" s="325"/>
      <c r="H218" s="330"/>
    </row>
    <row r="219" spans="3:8" ht="12.75">
      <c r="C219" s="325"/>
      <c r="D219" s="325"/>
      <c r="E219" s="330"/>
      <c r="F219" s="325"/>
      <c r="G219" s="325"/>
      <c r="H219" s="330"/>
    </row>
    <row r="220" spans="3:8" ht="12.75">
      <c r="C220" s="325"/>
      <c r="D220" s="325"/>
      <c r="E220" s="330"/>
      <c r="F220" s="325"/>
      <c r="G220" s="325"/>
      <c r="H220" s="330"/>
    </row>
    <row r="221" spans="3:8" ht="12.75">
      <c r="C221" s="325"/>
      <c r="D221" s="325"/>
      <c r="E221" s="330"/>
      <c r="F221" s="325"/>
      <c r="G221" s="325"/>
      <c r="H221" s="330"/>
    </row>
    <row r="222" spans="3:8" ht="12.75">
      <c r="C222" s="325"/>
      <c r="D222" s="325"/>
      <c r="E222" s="330"/>
      <c r="F222" s="325"/>
      <c r="G222" s="325"/>
      <c r="H222" s="330"/>
    </row>
    <row r="223" spans="3:8" ht="12.75">
      <c r="C223" s="325"/>
      <c r="D223" s="325"/>
      <c r="E223" s="330"/>
      <c r="F223" s="325"/>
      <c r="G223" s="325"/>
      <c r="H223" s="330"/>
    </row>
    <row r="224" spans="3:8" ht="12.75">
      <c r="C224" s="325"/>
      <c r="D224" s="325"/>
      <c r="E224" s="330"/>
      <c r="F224" s="325"/>
      <c r="G224" s="325"/>
      <c r="H224" s="330"/>
    </row>
    <row r="225" spans="3:8" ht="12.75">
      <c r="C225" s="325"/>
      <c r="D225" s="325"/>
      <c r="E225" s="330"/>
      <c r="F225" s="325"/>
      <c r="G225" s="325"/>
      <c r="H225" s="330"/>
    </row>
    <row r="226" spans="3:8" ht="12.75">
      <c r="C226" s="325"/>
      <c r="D226" s="325"/>
      <c r="E226" s="330"/>
      <c r="F226" s="325"/>
      <c r="G226" s="325"/>
      <c r="H226" s="330"/>
    </row>
    <row r="227" spans="3:8" ht="12.75">
      <c r="C227" s="325"/>
      <c r="D227" s="325"/>
      <c r="E227" s="330"/>
      <c r="F227" s="325"/>
      <c r="G227" s="325"/>
      <c r="H227" s="330"/>
    </row>
    <row r="228" spans="3:8" ht="12.75">
      <c r="C228" s="325"/>
      <c r="D228" s="325"/>
      <c r="E228" s="330"/>
      <c r="F228" s="325"/>
      <c r="G228" s="325"/>
      <c r="H228" s="330"/>
    </row>
    <row r="229" spans="3:8" ht="12.75">
      <c r="C229" s="325"/>
      <c r="D229" s="325"/>
      <c r="E229" s="330"/>
      <c r="F229" s="325"/>
      <c r="G229" s="325"/>
      <c r="H229" s="330"/>
    </row>
    <row r="230" spans="3:8" ht="12.75">
      <c r="C230" s="325"/>
      <c r="D230" s="325"/>
      <c r="E230" s="330"/>
      <c r="F230" s="325"/>
      <c r="G230" s="325"/>
      <c r="H230" s="330"/>
    </row>
    <row r="231" spans="3:8" ht="12.75">
      <c r="C231" s="325"/>
      <c r="D231" s="325"/>
      <c r="E231" s="330"/>
      <c r="F231" s="325"/>
      <c r="G231" s="325"/>
      <c r="H231" s="330"/>
    </row>
    <row r="232" spans="3:8" ht="12.75">
      <c r="C232" s="325"/>
      <c r="D232" s="325"/>
      <c r="E232" s="330"/>
      <c r="F232" s="325"/>
      <c r="G232" s="325"/>
      <c r="H232" s="330"/>
    </row>
    <row r="233" spans="3:8" ht="12.75">
      <c r="C233" s="325"/>
      <c r="D233" s="325"/>
      <c r="E233" s="330"/>
      <c r="F233" s="325"/>
      <c r="G233" s="325"/>
      <c r="H233" s="330"/>
    </row>
    <row r="234" spans="3:8" ht="12.75">
      <c r="C234" s="325"/>
      <c r="D234" s="325"/>
      <c r="E234" s="330"/>
      <c r="F234" s="325"/>
      <c r="G234" s="325"/>
      <c r="H234" s="330"/>
    </row>
    <row r="235" spans="3:8" ht="12.75">
      <c r="C235" s="325"/>
      <c r="D235" s="325"/>
      <c r="E235" s="330"/>
      <c r="F235" s="325"/>
      <c r="G235" s="325"/>
      <c r="H235" s="330"/>
    </row>
    <row r="236" spans="3:8" ht="12.75">
      <c r="C236" s="325"/>
      <c r="D236" s="325"/>
      <c r="E236" s="330"/>
      <c r="F236" s="325"/>
      <c r="G236" s="325"/>
      <c r="H236" s="330"/>
    </row>
  </sheetData>
  <sheetProtection/>
  <mergeCells count="2">
    <mergeCell ref="C3:D3"/>
    <mergeCell ref="F3:G3"/>
  </mergeCells>
  <printOptions/>
  <pageMargins left="0.5905511811023623" right="0.5905511811023623" top="0.5905511811023623" bottom="0.98425196850393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19"/>
  <sheetViews>
    <sheetView zoomScalePageLayoutView="0" workbookViewId="0" topLeftCell="A1">
      <selection activeCell="A17" sqref="A17"/>
    </sheetView>
  </sheetViews>
  <sheetFormatPr defaultColWidth="9.140625" defaultRowHeight="12.75"/>
  <cols>
    <col min="1" max="1" width="33.57421875" style="4" bestFit="1" customWidth="1"/>
    <col min="2" max="2" width="12.7109375" style="4" customWidth="1"/>
    <col min="3" max="3" width="17.00390625" style="4" customWidth="1"/>
    <col min="4" max="4" width="9.7109375" style="0" bestFit="1" customWidth="1"/>
    <col min="5" max="5" width="10.7109375" style="0" bestFit="1" customWidth="1"/>
    <col min="6" max="6" width="10.28125" style="0" bestFit="1" customWidth="1"/>
    <col min="8" max="8" width="9.421875" style="0" bestFit="1" customWidth="1"/>
    <col min="11" max="11" width="9.421875" style="0" bestFit="1" customWidth="1"/>
    <col min="14" max="16" width="10.8515625" style="0" bestFit="1" customWidth="1"/>
  </cols>
  <sheetData>
    <row r="1" spans="2:16" ht="15.75">
      <c r="B1" s="414" t="s">
        <v>231</v>
      </c>
      <c r="C1" s="415"/>
      <c r="D1" s="416"/>
      <c r="E1" s="414" t="s">
        <v>237</v>
      </c>
      <c r="F1" s="415"/>
      <c r="G1" s="416"/>
      <c r="H1" s="415" t="s">
        <v>233</v>
      </c>
      <c r="I1" s="415"/>
      <c r="J1" s="416"/>
      <c r="K1" s="414" t="s">
        <v>234</v>
      </c>
      <c r="L1" s="415"/>
      <c r="M1" s="415"/>
      <c r="N1" s="414" t="s">
        <v>238</v>
      </c>
      <c r="O1" s="415"/>
      <c r="P1" s="416"/>
    </row>
    <row r="2" spans="2:16" ht="15.75">
      <c r="B2" s="44" t="s">
        <v>235</v>
      </c>
      <c r="C2" s="45" t="s">
        <v>5</v>
      </c>
      <c r="D2" s="46" t="s">
        <v>236</v>
      </c>
      <c r="E2" s="44" t="s">
        <v>235</v>
      </c>
      <c r="F2" s="45" t="s">
        <v>5</v>
      </c>
      <c r="G2" s="46" t="s">
        <v>236</v>
      </c>
      <c r="H2" s="45" t="s">
        <v>235</v>
      </c>
      <c r="I2" s="45" t="s">
        <v>5</v>
      </c>
      <c r="J2" s="46" t="s">
        <v>236</v>
      </c>
      <c r="K2" s="44" t="s">
        <v>235</v>
      </c>
      <c r="L2" s="45" t="s">
        <v>5</v>
      </c>
      <c r="M2" s="63" t="s">
        <v>236</v>
      </c>
      <c r="N2" s="44" t="s">
        <v>235</v>
      </c>
      <c r="O2" s="45" t="s">
        <v>5</v>
      </c>
      <c r="P2" s="46" t="s">
        <v>236</v>
      </c>
    </row>
    <row r="3" spans="1:16" ht="15.75">
      <c r="A3" s="5" t="s">
        <v>14</v>
      </c>
      <c r="B3" s="47">
        <v>168150.65229376033</v>
      </c>
      <c r="C3" s="48">
        <v>-17029.533390929515</v>
      </c>
      <c r="D3" s="56">
        <v>151121.1189028308</v>
      </c>
      <c r="E3" s="47"/>
      <c r="F3" s="48"/>
      <c r="G3" s="49">
        <v>0</v>
      </c>
      <c r="H3" s="58"/>
      <c r="I3" s="48"/>
      <c r="J3" s="49">
        <v>0</v>
      </c>
      <c r="K3" s="47"/>
      <c r="L3" s="48"/>
      <c r="M3" s="64">
        <v>0</v>
      </c>
      <c r="N3" s="47">
        <f aca="true" t="shared" si="0" ref="N3:O7">-(B3+E3+H3+K3)</f>
        <v>-168150.65229376033</v>
      </c>
      <c r="O3" s="58">
        <f t="shared" si="0"/>
        <v>17029.533390929515</v>
      </c>
      <c r="P3" s="61">
        <f>N3+O3</f>
        <v>-151121.1189028308</v>
      </c>
    </row>
    <row r="4" spans="1:16" ht="15.75">
      <c r="A4" s="5" t="s">
        <v>15</v>
      </c>
      <c r="B4" s="47">
        <v>531291.901409667</v>
      </c>
      <c r="C4" s="48">
        <v>-151350.8572609364</v>
      </c>
      <c r="D4" s="56">
        <v>379941.0441487306</v>
      </c>
      <c r="E4" s="47"/>
      <c r="F4" s="48"/>
      <c r="G4" s="49">
        <v>0</v>
      </c>
      <c r="H4" s="58"/>
      <c r="I4" s="48"/>
      <c r="J4" s="49">
        <v>0</v>
      </c>
      <c r="K4" s="47"/>
      <c r="L4" s="48"/>
      <c r="M4" s="64">
        <v>0</v>
      </c>
      <c r="N4" s="47">
        <f t="shared" si="0"/>
        <v>-531291.901409667</v>
      </c>
      <c r="O4" s="58">
        <f t="shared" si="0"/>
        <v>151350.8572609364</v>
      </c>
      <c r="P4" s="61">
        <f>N4+O4</f>
        <v>-379941.0441487306</v>
      </c>
    </row>
    <row r="5" spans="1:16" ht="15.75">
      <c r="A5" s="6" t="s">
        <v>16</v>
      </c>
      <c r="B5" s="50">
        <v>6987.910024665907</v>
      </c>
      <c r="C5" s="51">
        <v>-290.8600306150229</v>
      </c>
      <c r="D5" s="56">
        <v>6697.049994050884</v>
      </c>
      <c r="E5" s="50">
        <v>3026.7572116640877</v>
      </c>
      <c r="F5" s="51">
        <v>-704.6485273341441</v>
      </c>
      <c r="G5" s="62">
        <v>2322.1086843299436</v>
      </c>
      <c r="H5" s="59"/>
      <c r="I5" s="55"/>
      <c r="J5" s="49"/>
      <c r="K5" s="50"/>
      <c r="L5" s="55"/>
      <c r="M5" s="64"/>
      <c r="N5" s="47">
        <f t="shared" si="0"/>
        <v>-10014.667236329995</v>
      </c>
      <c r="O5" s="58">
        <f t="shared" si="0"/>
        <v>995.508557949167</v>
      </c>
      <c r="P5" s="61">
        <f>N5+O5</f>
        <v>-9019.158678380827</v>
      </c>
    </row>
    <row r="6" spans="1:16" ht="15.75">
      <c r="A6" s="7" t="s">
        <v>17</v>
      </c>
      <c r="B6" s="47">
        <v>30509.55153707834</v>
      </c>
      <c r="C6" s="48">
        <v>-7502.43307890126</v>
      </c>
      <c r="D6" s="56">
        <v>23007.11845817708</v>
      </c>
      <c r="E6" s="47">
        <v>129292.91309786215</v>
      </c>
      <c r="F6" s="48">
        <v>-41539.41560736729</v>
      </c>
      <c r="G6" s="61">
        <v>87753.49749049486</v>
      </c>
      <c r="H6" s="48">
        <v>56682.592578024254</v>
      </c>
      <c r="I6" s="48">
        <v>-35928.053854051046</v>
      </c>
      <c r="J6" s="61">
        <v>20754.538723973208</v>
      </c>
      <c r="K6" s="48">
        <v>24638.320369270456</v>
      </c>
      <c r="L6" s="48">
        <v>-22472.029887263867</v>
      </c>
      <c r="M6" s="47">
        <v>2166.2904820065887</v>
      </c>
      <c r="N6" s="47">
        <f t="shared" si="0"/>
        <v>-241123.3775822352</v>
      </c>
      <c r="O6" s="58">
        <f t="shared" si="0"/>
        <v>107441.93242758347</v>
      </c>
      <c r="P6" s="61">
        <f>N6+O6</f>
        <v>-133681.44515465174</v>
      </c>
    </row>
    <row r="7" spans="1:16" ht="15.75">
      <c r="A7" s="4" t="s">
        <v>18</v>
      </c>
      <c r="B7" s="52">
        <v>65174.71582412813</v>
      </c>
      <c r="C7" s="53"/>
      <c r="D7" s="57">
        <v>65174.71582412813</v>
      </c>
      <c r="E7" s="52"/>
      <c r="F7" s="53"/>
      <c r="G7" s="54">
        <v>0</v>
      </c>
      <c r="H7" s="60"/>
      <c r="I7" s="53"/>
      <c r="J7" s="54">
        <v>0</v>
      </c>
      <c r="K7" s="52"/>
      <c r="L7" s="53"/>
      <c r="M7" s="65">
        <v>0</v>
      </c>
      <c r="N7" s="47">
        <f t="shared" si="0"/>
        <v>-65174.71582412813</v>
      </c>
      <c r="O7" s="58">
        <f t="shared" si="0"/>
        <v>0</v>
      </c>
      <c r="P7" s="61">
        <f>N7+O7</f>
        <v>-65174.71582412813</v>
      </c>
    </row>
    <row r="8" spans="1:16" ht="15.75">
      <c r="A8" s="8"/>
      <c r="B8" s="8"/>
      <c r="C8" s="8"/>
      <c r="N8" s="66">
        <f>SUM(N3:N7)</f>
        <v>-1015755.3143461207</v>
      </c>
      <c r="O8" s="66">
        <f>SUM(O3:O7)</f>
        <v>276817.8316373986</v>
      </c>
      <c r="P8" s="66">
        <f>SUM(P3:P7)</f>
        <v>-738937.4827087221</v>
      </c>
    </row>
    <row r="9" spans="1:3" ht="15.75">
      <c r="A9" s="8"/>
      <c r="B9" s="8"/>
      <c r="C9" s="8"/>
    </row>
    <row r="10" spans="2:16" ht="15.75">
      <c r="B10" s="417" t="s">
        <v>231</v>
      </c>
      <c r="C10" s="418"/>
      <c r="D10" s="419"/>
      <c r="E10" s="417" t="s">
        <v>232</v>
      </c>
      <c r="F10" s="418"/>
      <c r="G10" s="419"/>
      <c r="H10" s="417"/>
      <c r="I10" s="418"/>
      <c r="J10" s="419"/>
      <c r="K10" s="417"/>
      <c r="L10" s="418"/>
      <c r="M10" s="419"/>
      <c r="N10" s="417"/>
      <c r="O10" s="418"/>
      <c r="P10" s="419"/>
    </row>
    <row r="11" spans="2:16" ht="15.75">
      <c r="B11" s="67" t="s">
        <v>235</v>
      </c>
      <c r="C11" s="68" t="s">
        <v>5</v>
      </c>
      <c r="D11" s="69" t="s">
        <v>236</v>
      </c>
      <c r="E11" s="67" t="s">
        <v>235</v>
      </c>
      <c r="F11" s="68" t="s">
        <v>5</v>
      </c>
      <c r="G11" s="69" t="s">
        <v>236</v>
      </c>
      <c r="H11" s="67" t="s">
        <v>235</v>
      </c>
      <c r="I11" s="68" t="s">
        <v>5</v>
      </c>
      <c r="J11" s="69" t="s">
        <v>236</v>
      </c>
      <c r="K11" s="67" t="s">
        <v>235</v>
      </c>
      <c r="L11" s="68" t="s">
        <v>5</v>
      </c>
      <c r="M11" s="69" t="s">
        <v>236</v>
      </c>
      <c r="N11" s="67" t="s">
        <v>235</v>
      </c>
      <c r="O11" s="68" t="s">
        <v>5</v>
      </c>
      <c r="P11" s="69" t="s">
        <v>236</v>
      </c>
    </row>
    <row r="12" spans="1:16" ht="15.75">
      <c r="A12" s="1" t="s">
        <v>6</v>
      </c>
      <c r="B12" s="47">
        <v>119596.3709438839</v>
      </c>
      <c r="C12" s="48">
        <v>-85629.01283954387</v>
      </c>
      <c r="D12" s="56">
        <f aca="true" t="shared" si="1" ref="D12:D18">B12+C12</f>
        <v>33967.35810434003</v>
      </c>
      <c r="E12" s="47"/>
      <c r="F12" s="48"/>
      <c r="G12" s="56">
        <f aca="true" t="shared" si="2" ref="G12:G17">E12+F12</f>
        <v>0</v>
      </c>
      <c r="H12" s="47"/>
      <c r="I12" s="48"/>
      <c r="J12" s="56">
        <f aca="true" t="shared" si="3" ref="J12:J17">H12+I12</f>
        <v>0</v>
      </c>
      <c r="K12" s="47"/>
      <c r="L12" s="48"/>
      <c r="M12" s="56">
        <f aca="true" t="shared" si="4" ref="M12:M17">K12+L12</f>
        <v>0</v>
      </c>
      <c r="N12" s="47">
        <f aca="true" t="shared" si="5" ref="N12:O18">-(B12+E12+H12+K12)</f>
        <v>-119596.3709438839</v>
      </c>
      <c r="O12" s="58">
        <f t="shared" si="5"/>
        <v>85629.01283954387</v>
      </c>
      <c r="P12" s="61">
        <f aca="true" t="shared" si="6" ref="P12:P18">N12+O12</f>
        <v>-33967.35810434003</v>
      </c>
    </row>
    <row r="13" spans="1:16" ht="15.75">
      <c r="A13" s="1" t="s">
        <v>7</v>
      </c>
      <c r="B13" s="47">
        <v>50623.018800941994</v>
      </c>
      <c r="C13" s="48">
        <v>-37978.45411676052</v>
      </c>
      <c r="D13" s="56">
        <f t="shared" si="1"/>
        <v>12644.564684181474</v>
      </c>
      <c r="E13" s="47"/>
      <c r="F13" s="48"/>
      <c r="G13" s="56">
        <f t="shared" si="2"/>
        <v>0</v>
      </c>
      <c r="H13" s="47"/>
      <c r="I13" s="48"/>
      <c r="J13" s="56">
        <f t="shared" si="3"/>
        <v>0</v>
      </c>
      <c r="K13" s="47"/>
      <c r="L13" s="48"/>
      <c r="M13" s="56">
        <f t="shared" si="4"/>
        <v>0</v>
      </c>
      <c r="N13" s="47">
        <f t="shared" si="5"/>
        <v>-50623.018800941994</v>
      </c>
      <c r="O13" s="58">
        <f t="shared" si="5"/>
        <v>37978.45411676052</v>
      </c>
      <c r="P13" s="61">
        <f t="shared" si="6"/>
        <v>-12644.564684181474</v>
      </c>
    </row>
    <row r="14" spans="1:16" ht="15.75">
      <c r="A14" s="3" t="s">
        <v>8</v>
      </c>
      <c r="B14" s="50"/>
      <c r="C14" s="51"/>
      <c r="D14" s="56">
        <f t="shared" si="1"/>
        <v>0</v>
      </c>
      <c r="E14" s="50"/>
      <c r="F14" s="51"/>
      <c r="G14" s="56">
        <f t="shared" si="2"/>
        <v>0</v>
      </c>
      <c r="H14" s="50"/>
      <c r="I14" s="51"/>
      <c r="J14" s="56">
        <f t="shared" si="3"/>
        <v>0</v>
      </c>
      <c r="K14" s="50"/>
      <c r="L14" s="51"/>
      <c r="M14" s="56">
        <f t="shared" si="4"/>
        <v>0</v>
      </c>
      <c r="N14" s="47">
        <f t="shared" si="5"/>
        <v>0</v>
      </c>
      <c r="O14" s="58">
        <f t="shared" si="5"/>
        <v>0</v>
      </c>
      <c r="P14" s="61">
        <f t="shared" si="6"/>
        <v>0</v>
      </c>
    </row>
    <row r="15" spans="1:16" ht="15.75">
      <c r="A15" s="2" t="s">
        <v>9</v>
      </c>
      <c r="B15" s="47"/>
      <c r="C15" s="48"/>
      <c r="D15" s="56">
        <f t="shared" si="1"/>
        <v>0</v>
      </c>
      <c r="E15" s="47"/>
      <c r="F15" s="48"/>
      <c r="G15" s="56">
        <f t="shared" si="2"/>
        <v>0</v>
      </c>
      <c r="H15" s="47"/>
      <c r="I15" s="48"/>
      <c r="J15" s="56">
        <f t="shared" si="3"/>
        <v>0</v>
      </c>
      <c r="K15" s="47"/>
      <c r="L15" s="48"/>
      <c r="M15" s="56">
        <f t="shared" si="4"/>
        <v>0</v>
      </c>
      <c r="N15" s="47">
        <f t="shared" si="5"/>
        <v>0</v>
      </c>
      <c r="O15" s="58">
        <f t="shared" si="5"/>
        <v>0</v>
      </c>
      <c r="P15" s="61">
        <f t="shared" si="6"/>
        <v>0</v>
      </c>
    </row>
    <row r="16" spans="1:16" ht="15.75">
      <c r="A16" s="1" t="s">
        <v>10</v>
      </c>
      <c r="B16" s="70"/>
      <c r="C16" s="55"/>
      <c r="D16" s="56">
        <f t="shared" si="1"/>
        <v>0</v>
      </c>
      <c r="E16" s="70"/>
      <c r="F16" s="55"/>
      <c r="G16" s="56">
        <f t="shared" si="2"/>
        <v>0</v>
      </c>
      <c r="H16" s="70"/>
      <c r="I16" s="55"/>
      <c r="J16" s="56">
        <f t="shared" si="3"/>
        <v>0</v>
      </c>
      <c r="K16" s="70"/>
      <c r="L16" s="55"/>
      <c r="M16" s="56">
        <f t="shared" si="4"/>
        <v>0</v>
      </c>
      <c r="N16" s="47">
        <f t="shared" si="5"/>
        <v>0</v>
      </c>
      <c r="O16" s="58">
        <f t="shared" si="5"/>
        <v>0</v>
      </c>
      <c r="P16" s="61">
        <f t="shared" si="6"/>
        <v>0</v>
      </c>
    </row>
    <row r="17" spans="1:16" ht="15.75">
      <c r="A17" s="1" t="s">
        <v>11</v>
      </c>
      <c r="B17" s="47">
        <v>26618.101739436388</v>
      </c>
      <c r="C17" s="72"/>
      <c r="D17" s="62">
        <f t="shared" si="1"/>
        <v>26618.101739436388</v>
      </c>
      <c r="E17" s="71"/>
      <c r="F17" s="72"/>
      <c r="G17" s="75">
        <f t="shared" si="2"/>
        <v>0</v>
      </c>
      <c r="H17" s="71"/>
      <c r="I17" s="72"/>
      <c r="J17" s="75">
        <f t="shared" si="3"/>
        <v>0</v>
      </c>
      <c r="K17" s="71"/>
      <c r="L17" s="72"/>
      <c r="M17" s="75">
        <f t="shared" si="4"/>
        <v>0</v>
      </c>
      <c r="N17" s="47">
        <f t="shared" si="5"/>
        <v>-26618.101739436388</v>
      </c>
      <c r="O17" s="58">
        <f t="shared" si="5"/>
        <v>0</v>
      </c>
      <c r="P17" s="61">
        <f t="shared" si="6"/>
        <v>-26618.101739436388</v>
      </c>
    </row>
    <row r="18" spans="1:16" ht="15.75">
      <c r="A18" s="1" t="s">
        <v>12</v>
      </c>
      <c r="B18" s="52">
        <v>23942.052456817648</v>
      </c>
      <c r="C18" s="76">
        <v>-11620.581503169087</v>
      </c>
      <c r="D18" s="77">
        <f t="shared" si="1"/>
        <v>12321.47095364856</v>
      </c>
      <c r="E18" s="74"/>
      <c r="F18" s="73"/>
      <c r="G18" s="73"/>
      <c r="H18" s="74"/>
      <c r="I18" s="73"/>
      <c r="J18" s="73"/>
      <c r="K18" s="74"/>
      <c r="L18" s="73"/>
      <c r="M18" s="73"/>
      <c r="N18" s="47">
        <f t="shared" si="5"/>
        <v>-23942.052456817648</v>
      </c>
      <c r="O18" s="58">
        <f t="shared" si="5"/>
        <v>11620.581503169087</v>
      </c>
      <c r="P18" s="61">
        <f t="shared" si="6"/>
        <v>-12321.47095364856</v>
      </c>
    </row>
    <row r="19" spans="4:16" ht="15.75">
      <c r="D19" s="78"/>
      <c r="N19" s="66">
        <f>SUM(N12:N18)</f>
        <v>-220779.54394107993</v>
      </c>
      <c r="O19" s="66">
        <f>SUM(O12:O18)</f>
        <v>135228.04845947347</v>
      </c>
      <c r="P19" s="66">
        <f>SUM(P12:P18)</f>
        <v>-85551.49548160646</v>
      </c>
    </row>
  </sheetData>
  <sheetProtection/>
  <mergeCells count="10">
    <mergeCell ref="N1:P1"/>
    <mergeCell ref="B10:D10"/>
    <mergeCell ref="E10:G10"/>
    <mergeCell ref="H10:J10"/>
    <mergeCell ref="K10:M10"/>
    <mergeCell ref="N10:P10"/>
    <mergeCell ref="B1:D1"/>
    <mergeCell ref="E1:G1"/>
    <mergeCell ref="H1:J1"/>
    <mergeCell ref="K1:M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Andersen Worldwide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turac</dc:creator>
  <cp:keywords/>
  <dc:description/>
  <cp:lastModifiedBy>Piaggio &amp; C. S.p.a</cp:lastModifiedBy>
  <cp:lastPrinted>2013-02-06T09:51:35Z</cp:lastPrinted>
  <dcterms:created xsi:type="dcterms:W3CDTF">2000-04-06T09:46:24Z</dcterms:created>
  <dcterms:modified xsi:type="dcterms:W3CDTF">2014-03-20T15:34:15Z</dcterms:modified>
  <cp:category/>
  <cp:version/>
  <cp:contentType/>
  <cp:contentStatus/>
</cp:coreProperties>
</file>