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1Q " sheetId="6" r:id="rId6"/>
    <sheet name="POS FIN" sheetId="7" r:id="rId7"/>
    <sheet name="DIFF_CAMBIO" sheetId="8" state="hidden" r:id="rId8"/>
  </sheets>
  <definedNames>
    <definedName name="_xlnm.Print_Area" localSheetId="5">'CE IAS 1Q '!$A$1:$D$40</definedName>
    <definedName name="_xlnm.Print_Area" localSheetId="1">'PASSIVO-PROFORMA'!$A$1:$M$105</definedName>
    <definedName name="_xlnm.Print_Area" localSheetId="6">'POS FIN'!$A$1:$E$33</definedName>
    <definedName name="_xlnm.Print_Area" localSheetId="3">'SP ATT IAS'!$A$1:$F$35</definedName>
    <definedName name="_xlnm.Print_Area" localSheetId="4">'SP PAS IAS '!$A$1:$F$32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<sst xmlns="http://schemas.openxmlformats.org/spreadsheetml/2006/main" count="529" uniqueCount="367">
  <si>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</si>
  <si>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</si>
  <si>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</si>
  <si>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</si>
  <si>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</si>
  <si>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</si>
  <si>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</si>
  <si>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</si>
  <si>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</si>
  <si>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</si>
  <si>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</si>
  <si>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</si>
  <si>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</si>
  <si>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</si>
  <si>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</si>
  <si>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</si>
  <si>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</si>
  <si>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</si>
  <si>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</si>
  <si>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</si>
  <si>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</si>
  <si>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</si>
  <si>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</si>
  <si>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</si>
  <si>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</si>
  <si>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</si>
  <si>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</si>
  <si>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</si>
  <si>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</si>
  <si>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</si>
  <si>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</si>
  <si>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</si>
  <si>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</si>
  <si>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</si>
  <si>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</si>
  <si>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</si>
  <si>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</si>
  <si>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</si>
  <si>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</si>
  <si>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</si>
  <si>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</si>
  <si>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</si>
  <si>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</si>
  <si>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</si>
  <si>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</si>
  <si>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</si>
  <si>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</si>
  <si>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</si>
  <si>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</si>
  <si>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</si>
  <si>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</si>
  <si>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</si>
  <si>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</si>
  <si>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</si>
  <si>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</si>
  <si>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</si>
  <si>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</si>
  <si>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</si>
  <si>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</si>
  <si>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</si>
  <si>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</si>
  <si>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</si>
  <si>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</si>
  <si>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</si>
  <si>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</si>
  <si>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</si>
  <si>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</si>
  <si>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</si>
  <si>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</si>
  <si>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</si>
  <si>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</si>
  <si>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</si>
  <si>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</si>
  <si>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</si>
  <si>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</si>
  <si>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</si>
  <si>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</si>
  <si>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</si>
  <si>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</si>
  <si>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</si>
  <si>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</si>
  <si>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</si>
  <si>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</si>
  <si>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</si>
  <si>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</si>
  <si>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</si>
  <si>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</si>
  <si>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</si>
  <si>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</si>
  <si>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</si>
  <si>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</si>
  <si>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</si>
  <si>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</si>
  <si>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</si>
  <si>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</si>
  <si>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</si>
  <si>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</si>
  <si>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</si>
  <si>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</si>
  <si>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</si>
  <si>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</si>
  <si>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</si>
  <si>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</si>
  <si>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</si>
  <si>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</si>
  <si>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</si>
  <si>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</si>
  <si>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</si>
  <si>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</si>
  <si>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</si>
  <si>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</si>
  <si>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</si>
  <si>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</si>
  <si>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</si>
  <si>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</si>
  <si>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</si>
  <si>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</si>
  <si>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</si>
  <si>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</si>
  <si>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</si>
  <si>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</si>
  <si>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</si>
  <si>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</si>
  <si>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</si>
  <si>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</si>
  <si>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</si>
  <si>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</si>
  <si>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</si>
  <si>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</si>
  <si>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</si>
  <si>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</si>
  <si>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</si>
  <si>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</si>
  <si>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</si>
  <si>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</si>
  <si>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</si>
  <si>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</si>
  <si>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</si>
  <si>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</si>
  <si>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</si>
  <si>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</si>
  <si>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</si>
  <si>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</si>
  <si>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</si>
  <si>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</si>
  <si>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</si>
  <si>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</si>
  <si>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</si>
  <si>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</si>
  <si>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</si>
  <si>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</si>
  <si>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</si>
  <si>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</si>
  <si>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</si>
  <si>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</si>
  <si>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</si>
  <si>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</si>
  <si>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</si>
  <si>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</si>
  <si>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</si>
  <si>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</si>
  <si>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</si>
  <si>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</si>
  <si>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</si>
  <si>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</si>
  <si>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</si>
  <si>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</si>
  <si>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</si>
  <si>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</si>
  <si>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</si>
  <si>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</si>
  <si>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</si>
  <si>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</si>
  <si>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</si>
  <si>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</si>
  <si>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</si>
  <si>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</si>
  <si>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</si>
  <si>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</si>
  <si>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</si>
  <si>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</si>
  <si>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</si>
  <si>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</si>
  <si>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</si>
  <si>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</si>
  <si>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</si>
  <si>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</si>
  <si>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</si>
  <si>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</si>
  <si>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</si>
  <si>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</si>
  <si>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</si>
  <si>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</si>
  <si>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</si>
  <si>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</si>
  <si>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</si>
  <si>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</si>
  <si>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</si>
  <si>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</si>
  <si>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</si>
  <si>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</si>
  <si>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</si>
  <si>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</si>
  <si>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</si>
  <si>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</si>
  <si>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</si>
  <si>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</si>
  <si>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</si>
  <si>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</si>
  <si>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</si>
  <si>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</si>
  <si>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</si>
  <si>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</si>
  <si>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</si>
  <si>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</si>
  <si>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</si>
  <si>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</si>
  <si>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</si>
  <si>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</si>
  <si>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</si>
  <si>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</si>
  <si>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</si>
  <si>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</si>
  <si>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</si>
  <si>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</si>
  <si>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</si>
  <si>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</si>
  <si>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</si>
  <si>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</si>
  <si>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</si>
  <si>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</si>
  <si>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</si>
  <si>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</si>
  <si>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</si>
  <si>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</si>
  <si>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</si>
  <si>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</si>
  <si>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</si>
  <si>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</si>
  <si>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</si>
  <si>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</si>
  <si>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</si>
  <si>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</si>
  <si>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</si>
  <si>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</si>
  <si>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</si>
  <si>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</si>
  <si>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</si>
  <si>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</si>
  <si>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</si>
  <si>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</si>
  <si>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</si>
  <si>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</si>
  <si>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</si>
  <si>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</si>
  <si>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</si>
  <si>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</si>
  <si>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</si>
  <si>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</si>
  <si>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</si>
  <si>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</si>
  <si>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</si>
  <si>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</si>
  <si>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Variazione</t>
  </si>
  <si>
    <t xml:space="preserve">Al     </t>
  </si>
  <si>
    <t>Check</t>
  </si>
  <si>
    <t>INCOME STATEMENT</t>
  </si>
  <si>
    <t>In thousands of Euros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</si>
  <si>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</si>
  <si>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</si>
  <si>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</si>
  <si>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</si>
  <si>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</si>
  <si>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</si>
  <si>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</si>
  <si>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</si>
  <si>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</si>
  <si>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</si>
  <si>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</si>
  <si>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</si>
  <si>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</si>
  <si>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</si>
  <si>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</si>
  <si>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</si>
  <si>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</si>
  <si>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</si>
  <si>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</si>
  <si>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</si>
  <si>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</si>
  <si>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</si>
  <si>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</si>
  <si>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</si>
  <si>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Q1 2009</t>
  </si>
  <si>
    <t>Q1 2008</t>
  </si>
  <si>
    <t>Change</t>
  </si>
  <si>
    <t>Balance sheet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</si>
  <si>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</si>
  <si>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</si>
  <si>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</si>
  <si>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</si>
  <si>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</si>
  <si>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</si>
  <si>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</si>
  <si>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</si>
  <si>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</si>
  <si>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</si>
  <si>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</si>
  <si>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</si>
  <si>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</si>
  <si>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</si>
  <si>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</si>
  <si>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</si>
  <si>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</si>
  <si>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</si>
  <si>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</si>
  <si>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>31 March 2009</t>
  </si>
  <si>
    <t>31 December 2008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</si>
  <si>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</si>
  <si>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</si>
  <si>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</si>
  <si>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</si>
  <si>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</si>
  <si>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</si>
  <si>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</si>
  <si>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</si>
  <si>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</si>
  <si>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</si>
  <si>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</si>
  <si>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</si>
  <si>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</si>
  <si>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</si>
  <si>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</si>
  <si>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</si>
  <si>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</si>
  <si>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</si>
  <si>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</si>
  <si>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</si>
  <si>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</si>
  <si>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Medium and long term financial payables</t>
  </si>
  <si>
    <t>Payables due to banks and financing institutions</t>
  </si>
  <si>
    <t>Amounts due under leases</t>
  </si>
  <si>
    <t>Amounts due to other lenders</t>
  </si>
  <si>
    <t>Aprilia Instruments</t>
  </si>
  <si>
    <t>Total</t>
  </si>
  <si>
    <t>Bonds</t>
  </si>
  <si>
    <t>Short term financial payables</t>
  </si>
  <si>
    <t>Current account overdraft</t>
  </si>
  <si>
    <t>Current account payables</t>
  </si>
  <si>
    <t>Amounts due to factoring companies</t>
  </si>
  <si>
    <t>Current portion of bank financing</t>
  </si>
  <si>
    <t>Current portion of payables due to other financiers</t>
  </si>
  <si>
    <t>Aprilia instruments</t>
  </si>
  <si>
    <t>Other current financial assets</t>
  </si>
  <si>
    <t>Short-term financial receivables due from third parties</t>
  </si>
  <si>
    <t>Short-term financial receivables due from affiliated companies</t>
  </si>
  <si>
    <t>Securities</t>
  </si>
  <si>
    <t>Liquidity</t>
  </si>
  <si>
    <t>NET FINANCIAL DEBT</t>
  </si>
  <si>
    <t>Current financial receivables</t>
  </si>
  <si>
    <t xml:space="preserve">Payables due to banks </t>
  </si>
  <si>
    <t>Current financial debt</t>
  </si>
  <si>
    <t xml:space="preserve">Net current financial debt </t>
  </si>
  <si>
    <t>Amounts due to parent companies</t>
  </si>
  <si>
    <t xml:space="preserve">Non-current financial debt </t>
  </si>
  <si>
    <t>NET FINANCIAL DEBT*</t>
  </si>
  <si>
    <t>At 31 March 2009</t>
  </si>
  <si>
    <t>At 31 December 2008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</si>
</sst>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 applyAlignment="1">
      <alignment wrapText="1"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78" fontId="25" fillId="0" borderId="0" xfId="20" applyNumberFormat="1" applyFont="1" applyFill="1">
      <alignment/>
      <protection/>
    </xf>
    <xf numFmtId="178" fontId="1" fillId="0" borderId="7" xfId="20" applyNumberFormat="1" applyFont="1" applyFill="1" applyBorder="1" applyAlignment="1" applyProtection="1">
      <alignment horizontal="left" vertical="center"/>
      <protection/>
    </xf>
    <xf numFmtId="191" fontId="0" fillId="0" borderId="7" xfId="20" applyNumberFormat="1" applyFont="1" applyFill="1" applyBorder="1" applyAlignment="1">
      <alignment horizontal="center" wrapText="1"/>
      <protection/>
    </xf>
    <xf numFmtId="178" fontId="5" fillId="0" borderId="7" xfId="20" applyNumberFormat="1" applyFont="1" applyFill="1" applyBorder="1">
      <alignment/>
      <protection/>
    </xf>
    <xf numFmtId="178" fontId="0" fillId="0" borderId="4" xfId="20" applyNumberFormat="1" applyFont="1" applyFill="1" applyBorder="1" applyAlignment="1" applyProtection="1">
      <alignment horizontal="left" vertical="center"/>
      <protection/>
    </xf>
    <xf numFmtId="191" fontId="0" fillId="0" borderId="4" xfId="20" applyNumberFormat="1" applyFont="1" applyFill="1" applyBorder="1" applyAlignment="1">
      <alignment horizontal="right" wrapText="1"/>
      <protection/>
    </xf>
    <xf numFmtId="191" fontId="0" fillId="0" borderId="4" xfId="20" applyNumberFormat="1" applyFont="1" applyFill="1" applyBorder="1" applyAlignment="1" quotePrefix="1">
      <alignment horizontal="right" wrapText="1"/>
      <protection/>
    </xf>
    <xf numFmtId="178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0" xfId="20" applyNumberFormat="1" applyFont="1" applyFill="1">
      <alignment/>
      <protection/>
    </xf>
    <xf numFmtId="178" fontId="1" fillId="0" borderId="16" xfId="20" applyNumberFormat="1" applyFont="1" applyFill="1" applyBorder="1">
      <alignment/>
      <protection/>
    </xf>
    <xf numFmtId="178" fontId="0" fillId="3" borderId="0" xfId="20" applyNumberFormat="1" applyFont="1" applyFill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91" fontId="5" fillId="0" borderId="4" xfId="20" applyNumberFormat="1" applyFont="1" applyFill="1" applyBorder="1">
      <alignment/>
      <protection/>
    </xf>
    <xf numFmtId="178" fontId="5" fillId="0" borderId="4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91" fontId="0" fillId="0" borderId="0" xfId="20" applyNumberFormat="1" applyFont="1" applyFill="1">
      <alignment/>
      <protection/>
    </xf>
    <xf numFmtId="191" fontId="5" fillId="0" borderId="0" xfId="20" applyNumberFormat="1" applyFont="1" applyFill="1">
      <alignment/>
      <protection/>
    </xf>
    <xf numFmtId="191" fontId="0" fillId="0" borderId="9" xfId="20" applyNumberFormat="1" applyFont="1" applyFill="1" applyBorder="1" applyAlignment="1">
      <alignment horizontal="right" wrapText="1"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16" xfId="20" applyNumberFormat="1" applyFont="1" applyBorder="1">
      <alignment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8" fillId="0" borderId="0" xfId="20" applyNumberFormat="1" applyFont="1" applyFill="1" applyAlignment="1" applyProtection="1">
      <alignment vertical="center"/>
      <protection/>
    </xf>
    <xf numFmtId="178" fontId="18" fillId="0" borderId="0" xfId="20" applyNumberFormat="1" applyFont="1" applyFill="1">
      <alignment/>
      <protection/>
    </xf>
    <xf numFmtId="178" fontId="18" fillId="0" borderId="0" xfId="20" applyNumberFormat="1" applyFont="1" applyFill="1" applyAlignment="1">
      <alignment horizontal="left"/>
      <protection/>
    </xf>
    <xf numFmtId="178" fontId="0" fillId="0" borderId="0" xfId="20" applyNumberFormat="1" applyFont="1" applyFill="1" applyBorder="1" applyAlignment="1">
      <alignment horizontal="right"/>
      <protection/>
    </xf>
    <xf numFmtId="189" fontId="1" fillId="0" borderId="0" xfId="20" applyNumberFormat="1" applyFont="1" applyFill="1">
      <alignment/>
      <protection/>
    </xf>
    <xf numFmtId="0" fontId="1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9" xfId="0" applyFont="1" applyBorder="1" applyAlignment="1">
      <alignment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Font="1" applyBorder="1" applyAlignment="1">
      <alignment horizontal="right" wrapText="1"/>
    </xf>
    <xf numFmtId="178" fontId="0" fillId="0" borderId="0" xfId="0" applyNumberFormat="1" applyAlignment="1">
      <alignment/>
    </xf>
    <xf numFmtId="178" fontId="1" fillId="0" borderId="19" xfId="20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79" t="s">
        <v>256</v>
      </c>
      <c r="B1" s="379"/>
      <c r="C1" s="379"/>
      <c r="D1" s="379"/>
      <c r="E1" s="379"/>
      <c r="F1" s="379"/>
      <c r="G1" s="379"/>
      <c r="H1" s="379"/>
      <c r="I1" s="379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0" t="s">
        <v>138</v>
      </c>
      <c r="B4" s="381"/>
      <c r="C4" s="381"/>
      <c r="D4" s="381"/>
      <c r="E4" s="381"/>
      <c r="F4" s="381"/>
      <c r="G4" s="382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0" t="s">
        <v>138</v>
      </c>
      <c r="B37" s="381"/>
      <c r="C37" s="381"/>
      <c r="D37" s="381"/>
      <c r="E37" s="381"/>
      <c r="F37" s="381"/>
      <c r="G37" s="382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workbookViewId="0" topLeftCell="A1">
      <selection activeCell="B8" sqref="B8"/>
    </sheetView>
  </sheetViews>
  <sheetFormatPr defaultColWidth="9.140625" defaultRowHeight="12.75"/>
  <cols>
    <col min="1" max="1" width="36.7109375" style="333" customWidth="1"/>
    <col min="2" max="3" width="17.8515625" style="352" customWidth="1"/>
    <col min="4" max="4" width="12.00390625" style="333" customWidth="1"/>
    <col min="5" max="16384" width="9.140625" style="333" customWidth="1"/>
  </cols>
  <sheetData>
    <row r="1" spans="1:4" s="318" customFormat="1" ht="13.5" thickBot="1">
      <c r="A1" s="365" t="s">
        <v>295</v>
      </c>
      <c r="B1" s="342"/>
      <c r="C1" s="342"/>
      <c r="D1" s="343"/>
    </row>
    <row r="2" spans="1:4" s="318" customFormat="1" ht="12.75">
      <c r="A2" s="9"/>
      <c r="B2" s="327" t="s">
        <v>264</v>
      </c>
      <c r="C2" s="327" t="s">
        <v>264</v>
      </c>
      <c r="D2" s="328"/>
    </row>
    <row r="3" spans="1:5" ht="15.75" customHeight="1" thickBot="1">
      <c r="A3" s="366" t="s">
        <v>267</v>
      </c>
      <c r="B3" s="330" t="s">
        <v>315</v>
      </c>
      <c r="C3" s="331" t="s">
        <v>316</v>
      </c>
      <c r="D3" s="332" t="s">
        <v>294</v>
      </c>
      <c r="E3" s="344"/>
    </row>
    <row r="4" spans="1:5" ht="9.75" customHeight="1">
      <c r="A4" s="368"/>
      <c r="B4" s="346"/>
      <c r="C4" s="346"/>
      <c r="D4" s="347"/>
      <c r="E4" s="344"/>
    </row>
    <row r="5" spans="1:5" ht="12.75">
      <c r="A5" s="9" t="s">
        <v>296</v>
      </c>
      <c r="B5" s="348"/>
      <c r="C5" s="348"/>
      <c r="D5" s="349"/>
      <c r="E5" s="344"/>
    </row>
    <row r="6" spans="1:5" ht="12.75">
      <c r="A6" s="9"/>
      <c r="B6" s="348"/>
      <c r="C6" s="348"/>
      <c r="D6" s="349"/>
      <c r="E6" s="344"/>
    </row>
    <row r="7" spans="1:5" ht="12.75">
      <c r="A7" s="9" t="s">
        <v>297</v>
      </c>
      <c r="B7" s="348"/>
      <c r="C7" s="348"/>
      <c r="D7" s="349"/>
      <c r="E7" s="344"/>
    </row>
    <row r="8" spans="1:4" ht="12.75">
      <c r="A8" s="368" t="s">
        <v>298</v>
      </c>
      <c r="B8" s="333">
        <v>649848</v>
      </c>
      <c r="C8" s="333">
        <v>648234</v>
      </c>
      <c r="D8" s="333">
        <f aca="true" t="shared" si="0" ref="D8:D19">+B8-C8</f>
        <v>1614</v>
      </c>
    </row>
    <row r="9" spans="1:4" ht="12.75">
      <c r="A9" s="368" t="s">
        <v>299</v>
      </c>
      <c r="B9" s="333">
        <v>248682</v>
      </c>
      <c r="C9" s="333">
        <v>250354</v>
      </c>
      <c r="D9" s="333">
        <f t="shared" si="0"/>
        <v>-1672</v>
      </c>
    </row>
    <row r="10" spans="1:4" ht="12.75">
      <c r="A10" s="368" t="s">
        <v>300</v>
      </c>
      <c r="B10" s="333"/>
      <c r="C10" s="333"/>
      <c r="D10" s="333">
        <f t="shared" si="0"/>
        <v>0</v>
      </c>
    </row>
    <row r="11" spans="1:4" ht="12.75">
      <c r="A11" s="368" t="s">
        <v>301</v>
      </c>
      <c r="B11" s="333">
        <v>239</v>
      </c>
      <c r="C11" s="333">
        <v>239</v>
      </c>
      <c r="D11" s="333">
        <f t="shared" si="0"/>
        <v>0</v>
      </c>
    </row>
    <row r="12" spans="1:4" ht="12.75">
      <c r="A12" s="368" t="s">
        <v>302</v>
      </c>
      <c r="B12" s="333">
        <f>168+165</f>
        <v>333</v>
      </c>
      <c r="C12" s="333">
        <f>194+165</f>
        <v>359</v>
      </c>
      <c r="D12" s="333">
        <f t="shared" si="0"/>
        <v>-26</v>
      </c>
    </row>
    <row r="13" spans="1:4" ht="12.75">
      <c r="A13" s="367" t="s">
        <v>269</v>
      </c>
      <c r="B13" s="362">
        <v>0</v>
      </c>
      <c r="C13" s="362">
        <v>0</v>
      </c>
      <c r="D13" s="362">
        <f t="shared" si="0"/>
        <v>0</v>
      </c>
    </row>
    <row r="14" spans="1:4" ht="12.75">
      <c r="A14" s="368" t="s">
        <v>303</v>
      </c>
      <c r="B14" s="333">
        <v>9834</v>
      </c>
      <c r="C14" s="333">
        <v>8166</v>
      </c>
      <c r="D14" s="333">
        <f t="shared" si="0"/>
        <v>1668</v>
      </c>
    </row>
    <row r="15" spans="1:4" ht="12.75">
      <c r="A15" s="368" t="s">
        <v>304</v>
      </c>
      <c r="B15" s="333">
        <f>43646+1102</f>
        <v>44748</v>
      </c>
      <c r="C15" s="333">
        <f>35467+760</f>
        <v>36227</v>
      </c>
      <c r="D15" s="333">
        <f t="shared" si="0"/>
        <v>8521</v>
      </c>
    </row>
    <row r="16" spans="1:4" ht="12.75">
      <c r="A16" s="368" t="s">
        <v>305</v>
      </c>
      <c r="B16" s="333">
        <v>0</v>
      </c>
      <c r="C16" s="333">
        <v>0</v>
      </c>
      <c r="D16" s="333">
        <f>+B16-C16</f>
        <v>0</v>
      </c>
    </row>
    <row r="17" spans="1:4" ht="12.75">
      <c r="A17" s="368" t="s">
        <v>306</v>
      </c>
      <c r="B17" s="333">
        <v>12310</v>
      </c>
      <c r="C17" s="333">
        <v>12587</v>
      </c>
      <c r="D17" s="333">
        <f t="shared" si="0"/>
        <v>-277</v>
      </c>
    </row>
    <row r="18" spans="1:4" ht="13.5" thickBot="1">
      <c r="A18" s="367" t="s">
        <v>269</v>
      </c>
      <c r="B18" s="362">
        <v>497</v>
      </c>
      <c r="C18" s="362">
        <v>799</v>
      </c>
      <c r="D18" s="362">
        <f t="shared" si="0"/>
        <v>-302</v>
      </c>
    </row>
    <row r="19" spans="1:4" ht="13.5" thickBot="1">
      <c r="A19" s="372" t="s">
        <v>307</v>
      </c>
      <c r="B19" s="351">
        <f>SUM(B8:B17)-B13</f>
        <v>965994</v>
      </c>
      <c r="C19" s="351">
        <f>SUM(C8:C17)-C13</f>
        <v>956166</v>
      </c>
      <c r="D19" s="351">
        <f t="shared" si="0"/>
        <v>9828</v>
      </c>
    </row>
    <row r="20" spans="1:3" ht="11.25" customHeight="1" thickBot="1">
      <c r="A20" s="368"/>
      <c r="B20" s="333"/>
      <c r="C20" s="333"/>
    </row>
    <row r="21" spans="1:4" ht="13.5" thickBot="1">
      <c r="A21" s="372" t="s">
        <v>308</v>
      </c>
      <c r="B21" s="334"/>
      <c r="C21" s="334"/>
      <c r="D21" s="334">
        <f>+B21-C21</f>
        <v>0</v>
      </c>
    </row>
    <row r="22" spans="1:3" ht="9.75" customHeight="1">
      <c r="A22" s="368"/>
      <c r="B22" s="333"/>
      <c r="C22" s="333"/>
    </row>
    <row r="23" spans="1:3" ht="13.5" customHeight="1">
      <c r="A23" s="9" t="s">
        <v>309</v>
      </c>
      <c r="B23" s="333"/>
      <c r="C23" s="333"/>
    </row>
    <row r="24" spans="1:4" ht="12.75">
      <c r="A24" s="368" t="s">
        <v>305</v>
      </c>
      <c r="B24" s="333">
        <v>151009</v>
      </c>
      <c r="C24" s="333">
        <v>90278</v>
      </c>
      <c r="D24" s="333">
        <f aca="true" t="shared" si="1" ref="D24:D33">+B24-C24</f>
        <v>60731</v>
      </c>
    </row>
    <row r="25" spans="1:4" ht="12.75">
      <c r="A25" s="367" t="s">
        <v>269</v>
      </c>
      <c r="B25" s="362">
        <v>818</v>
      </c>
      <c r="C25" s="362">
        <v>460</v>
      </c>
      <c r="D25" s="362">
        <f t="shared" si="1"/>
        <v>358</v>
      </c>
    </row>
    <row r="26" spans="1:4" ht="12.75">
      <c r="A26" s="368" t="s">
        <v>306</v>
      </c>
      <c r="B26" s="333">
        <v>21051</v>
      </c>
      <c r="C26" s="333">
        <v>21380</v>
      </c>
      <c r="D26" s="333">
        <f>+B26-C26</f>
        <v>-329</v>
      </c>
    </row>
    <row r="27" spans="1:4" ht="12.75">
      <c r="A27" s="367" t="s">
        <v>269</v>
      </c>
      <c r="B27" s="362">
        <v>1915</v>
      </c>
      <c r="C27" s="362">
        <f>1168+793</f>
        <v>1961</v>
      </c>
      <c r="D27" s="362">
        <f>+B27-C27</f>
        <v>-46</v>
      </c>
    </row>
    <row r="28" spans="1:4" ht="12.75">
      <c r="A28" s="368" t="s">
        <v>310</v>
      </c>
      <c r="B28" s="333">
        <v>20917</v>
      </c>
      <c r="C28" s="333">
        <v>27772</v>
      </c>
      <c r="D28" s="333">
        <f t="shared" si="1"/>
        <v>-6855</v>
      </c>
    </row>
    <row r="29" spans="1:4" ht="12.75">
      <c r="A29" s="368" t="s">
        <v>311</v>
      </c>
      <c r="B29" s="333">
        <v>286519</v>
      </c>
      <c r="C29" s="333">
        <v>257961</v>
      </c>
      <c r="D29" s="333">
        <f t="shared" si="1"/>
        <v>28558</v>
      </c>
    </row>
    <row r="30" spans="1:4" ht="15.75" customHeight="1">
      <c r="A30" s="368" t="s">
        <v>302</v>
      </c>
      <c r="B30" s="333">
        <v>19059</v>
      </c>
      <c r="C30" s="333">
        <f>4182+1605</f>
        <v>5787</v>
      </c>
      <c r="D30" s="333">
        <f t="shared" si="1"/>
        <v>13272</v>
      </c>
    </row>
    <row r="31" spans="1:4" ht="15.75" customHeight="1">
      <c r="A31" s="367" t="s">
        <v>269</v>
      </c>
      <c r="B31" s="362">
        <v>45</v>
      </c>
      <c r="C31" s="362">
        <v>45</v>
      </c>
      <c r="D31" s="362">
        <f t="shared" si="1"/>
        <v>0</v>
      </c>
    </row>
    <row r="32" spans="1:4" ht="13.5" thickBot="1">
      <c r="A32" s="368" t="s">
        <v>312</v>
      </c>
      <c r="B32" s="333">
        <v>70845</v>
      </c>
      <c r="C32" s="333">
        <f>42653-2668</f>
        <v>39985</v>
      </c>
      <c r="D32" s="333">
        <f t="shared" si="1"/>
        <v>30860</v>
      </c>
    </row>
    <row r="33" spans="1:4" ht="13.5" thickBot="1">
      <c r="A33" s="372" t="s">
        <v>313</v>
      </c>
      <c r="B33" s="334">
        <f>SUM(B24:B32)-B25-B31-B27</f>
        <v>569400</v>
      </c>
      <c r="C33" s="334">
        <f>SUM(C24:C32)-C25-C31-C27</f>
        <v>443163</v>
      </c>
      <c r="D33" s="334">
        <f t="shared" si="1"/>
        <v>126237</v>
      </c>
    </row>
    <row r="34" spans="1:3" ht="10.5" customHeight="1" thickBot="1">
      <c r="A34" s="368"/>
      <c r="B34" s="333"/>
      <c r="C34" s="333"/>
    </row>
    <row r="35" spans="1:4" ht="13.5" thickBot="1">
      <c r="A35" s="369" t="s">
        <v>314</v>
      </c>
      <c r="B35" s="339">
        <f>+B33+B19</f>
        <v>1535394</v>
      </c>
      <c r="C35" s="339">
        <f>+C33+C19</f>
        <v>1399329</v>
      </c>
      <c r="D35" s="339">
        <f>+B35-C35</f>
        <v>136065</v>
      </c>
    </row>
    <row r="36" spans="2:3" ht="8.25" customHeight="1" thickTop="1">
      <c r="B36" s="333"/>
      <c r="C36" s="333"/>
    </row>
    <row r="37" spans="2:3" ht="12.75">
      <c r="B37" s="333"/>
      <c r="C37" s="333"/>
    </row>
    <row r="38" spans="1:4" ht="12.75">
      <c r="A38" s="340" t="s">
        <v>265</v>
      </c>
      <c r="B38" s="340">
        <f>+B35-'SP PAS IAS '!B32</f>
        <v>0</v>
      </c>
      <c r="C38" s="340">
        <f>+C35-'SP PAS IAS '!C32</f>
        <v>0</v>
      </c>
      <c r="D38" s="340">
        <f>+D35-'SP PAS IAS '!D32</f>
        <v>0</v>
      </c>
    </row>
    <row r="39" spans="2:3" ht="12.75">
      <c r="B39" s="333"/>
      <c r="C39" s="333"/>
    </row>
    <row r="40" spans="2:3" ht="12.75">
      <c r="B40" s="333"/>
      <c r="C40" s="333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2:3" ht="12.75"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4" ht="12.75">
      <c r="B137" s="333"/>
      <c r="C137" s="333"/>
      <c r="D137" s="333" t="e">
        <f>+D135+D132+D99+#REF!+D89+#REF!</f>
        <v>#REF!</v>
      </c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workbookViewId="0" topLeftCell="A1">
      <selection activeCell="G1" sqref="G1:G16384"/>
    </sheetView>
  </sheetViews>
  <sheetFormatPr defaultColWidth="9.140625" defaultRowHeight="12.75"/>
  <cols>
    <col min="1" max="1" width="48.8515625" style="323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65" t="s">
        <v>295</v>
      </c>
      <c r="B1" s="324"/>
      <c r="C1" s="324"/>
      <c r="D1" s="325"/>
    </row>
    <row r="2" spans="1:4" s="318" customFormat="1" ht="12.75">
      <c r="A2" s="9"/>
      <c r="B2" s="327" t="s">
        <v>264</v>
      </c>
      <c r="C2" s="327" t="s">
        <v>264</v>
      </c>
      <c r="D2" s="328"/>
    </row>
    <row r="3" spans="1:5" ht="13.5" thickBot="1">
      <c r="A3" s="366" t="s">
        <v>267</v>
      </c>
      <c r="B3" s="331" t="str">
        <f>+'SP ATT IAS'!B3</f>
        <v>31 March 2009</v>
      </c>
      <c r="C3" s="331" t="str">
        <f>+'SP ATT IAS'!C3</f>
        <v>31 December 2008</v>
      </c>
      <c r="D3" s="332" t="s">
        <v>263</v>
      </c>
      <c r="E3" s="320"/>
    </row>
    <row r="4" spans="1:4" ht="8.25" customHeight="1">
      <c r="A4" s="333"/>
      <c r="B4" s="333"/>
      <c r="C4" s="333"/>
      <c r="D4" s="333"/>
    </row>
    <row r="5" spans="1:4" ht="16.5" customHeight="1">
      <c r="A5" s="9" t="s">
        <v>317</v>
      </c>
      <c r="B5" s="333"/>
      <c r="C5" s="333"/>
      <c r="D5" s="333"/>
    </row>
    <row r="6" spans="1:4" ht="8.25" customHeight="1">
      <c r="A6" s="368"/>
      <c r="B6" s="333"/>
      <c r="C6" s="333"/>
      <c r="D6" s="333"/>
    </row>
    <row r="7" spans="1:4" ht="16.5" customHeight="1">
      <c r="A7" s="9" t="s">
        <v>318</v>
      </c>
      <c r="B7" s="333"/>
      <c r="C7" s="333"/>
      <c r="D7" s="333"/>
    </row>
    <row r="8" spans="1:6" ht="25.5">
      <c r="A8" s="373" t="s">
        <v>319</v>
      </c>
      <c r="B8" s="333">
        <v>394829</v>
      </c>
      <c r="C8" s="333">
        <v>396767</v>
      </c>
      <c r="D8" s="333">
        <f>+B8-C8</f>
        <v>-1938</v>
      </c>
      <c r="F8" s="333"/>
    </row>
    <row r="9" spans="1:6" ht="26.25" thickBot="1">
      <c r="A9" s="373" t="s">
        <v>320</v>
      </c>
      <c r="B9" s="333">
        <v>1277</v>
      </c>
      <c r="C9" s="333">
        <v>1454</v>
      </c>
      <c r="D9" s="333">
        <f>+B9-C9</f>
        <v>-177</v>
      </c>
      <c r="F9" s="333"/>
    </row>
    <row r="10" spans="1:4" ht="13.5" thickBot="1">
      <c r="A10" s="372" t="s">
        <v>321</v>
      </c>
      <c r="B10" s="334">
        <f>+B8+B9</f>
        <v>396106</v>
      </c>
      <c r="C10" s="334">
        <f>+C8+C9</f>
        <v>398221</v>
      </c>
      <c r="D10" s="334">
        <f>+B10-C10</f>
        <v>-2115</v>
      </c>
    </row>
    <row r="11" spans="1:4" ht="8.25" customHeight="1">
      <c r="A11" s="9"/>
      <c r="B11" s="335"/>
      <c r="C11" s="335"/>
      <c r="D11" s="335"/>
    </row>
    <row r="12" spans="1:4" ht="14.25" customHeight="1">
      <c r="A12" s="9" t="s">
        <v>322</v>
      </c>
      <c r="B12" s="335"/>
      <c r="C12" s="335"/>
      <c r="D12" s="335"/>
    </row>
    <row r="13" spans="1:6" ht="12.75">
      <c r="A13" s="368" t="s">
        <v>323</v>
      </c>
      <c r="B13" s="336">
        <v>388596</v>
      </c>
      <c r="C13" s="336">
        <v>264789</v>
      </c>
      <c r="D13" s="336">
        <f aca="true" t="shared" si="0" ref="D13:D20">+B13-C13</f>
        <v>123807</v>
      </c>
      <c r="F13" s="336"/>
    </row>
    <row r="14" spans="1:4" ht="12.75">
      <c r="A14" s="368" t="s">
        <v>324</v>
      </c>
      <c r="B14" s="336"/>
      <c r="C14" s="336"/>
      <c r="D14" s="336">
        <f t="shared" si="0"/>
        <v>0</v>
      </c>
    </row>
    <row r="15" spans="1:4" ht="12.75">
      <c r="A15" s="368" t="s">
        <v>325</v>
      </c>
      <c r="B15" s="363">
        <v>64447</v>
      </c>
      <c r="C15" s="363">
        <v>64160</v>
      </c>
      <c r="D15" s="336">
        <f t="shared" si="0"/>
        <v>287</v>
      </c>
    </row>
    <row r="16" spans="1:4" ht="12.75">
      <c r="A16" s="368" t="s">
        <v>326</v>
      </c>
      <c r="B16" s="336">
        <v>21814</v>
      </c>
      <c r="C16" s="336">
        <v>21678</v>
      </c>
      <c r="D16" s="336">
        <f t="shared" si="0"/>
        <v>136</v>
      </c>
    </row>
    <row r="17" spans="1:4" ht="12.75">
      <c r="A17" s="368" t="s">
        <v>327</v>
      </c>
      <c r="B17" s="333">
        <v>235</v>
      </c>
      <c r="C17" s="333">
        <v>166</v>
      </c>
      <c r="D17" s="333">
        <f t="shared" si="0"/>
        <v>69</v>
      </c>
    </row>
    <row r="18" spans="1:4" ht="12.75">
      <c r="A18" s="368" t="s">
        <v>328</v>
      </c>
      <c r="B18" s="336">
        <f>4967+1002</f>
        <v>5969</v>
      </c>
      <c r="C18" s="336">
        <f>4963+1002</f>
        <v>5965</v>
      </c>
      <c r="D18" s="336">
        <f>+B18-C18</f>
        <v>4</v>
      </c>
    </row>
    <row r="19" spans="1:4" ht="13.5" thickBot="1">
      <c r="A19" s="374" t="s">
        <v>329</v>
      </c>
      <c r="B19" s="336">
        <f>31122+37</f>
        <v>31159</v>
      </c>
      <c r="C19" s="336">
        <f>31759+36</f>
        <v>31795</v>
      </c>
      <c r="D19" s="336">
        <f t="shared" si="0"/>
        <v>-636</v>
      </c>
    </row>
    <row r="20" spans="1:4" ht="13.5" thickBot="1">
      <c r="A20" s="365" t="s">
        <v>330</v>
      </c>
      <c r="B20" s="334">
        <f>SUM(B13:B19)</f>
        <v>512220</v>
      </c>
      <c r="C20" s="334">
        <f>SUM(C13:C19)</f>
        <v>388553</v>
      </c>
      <c r="D20" s="337">
        <f t="shared" si="0"/>
        <v>123667</v>
      </c>
    </row>
    <row r="21" spans="1:4" ht="7.5" customHeight="1">
      <c r="A21" s="9"/>
      <c r="B21" s="338"/>
      <c r="C21" s="338"/>
      <c r="D21" s="338"/>
    </row>
    <row r="22" spans="1:4" ht="14.25" customHeight="1">
      <c r="A22" s="9" t="s">
        <v>331</v>
      </c>
      <c r="B22" s="338"/>
      <c r="C22" s="338"/>
      <c r="D22" s="338"/>
    </row>
    <row r="23" spans="1:6" ht="12.75">
      <c r="A23" s="368" t="s">
        <v>332</v>
      </c>
      <c r="B23" s="333">
        <v>147965</v>
      </c>
      <c r="C23" s="333">
        <v>140691</v>
      </c>
      <c r="D23" s="333">
        <f aca="true" t="shared" si="1" ref="D23:D30">+B23-C23</f>
        <v>7274</v>
      </c>
      <c r="F23" s="333"/>
    </row>
    <row r="24" spans="1:4" ht="12.75">
      <c r="A24" s="368" t="s">
        <v>324</v>
      </c>
      <c r="B24" s="333">
        <v>355887</v>
      </c>
      <c r="C24" s="333">
        <v>362224</v>
      </c>
      <c r="D24" s="333">
        <f t="shared" si="1"/>
        <v>-6337</v>
      </c>
    </row>
    <row r="25" spans="1:4" s="333" customFormat="1" ht="12.75">
      <c r="A25" s="367" t="s">
        <v>269</v>
      </c>
      <c r="B25" s="362">
        <v>14311</v>
      </c>
      <c r="C25" s="362">
        <v>8712</v>
      </c>
      <c r="D25" s="362">
        <f t="shared" si="1"/>
        <v>5599</v>
      </c>
    </row>
    <row r="26" spans="1:4" ht="12.75">
      <c r="A26" s="368" t="s">
        <v>327</v>
      </c>
      <c r="B26" s="333">
        <v>21639</v>
      </c>
      <c r="C26" s="333">
        <v>19065</v>
      </c>
      <c r="D26" s="333">
        <f t="shared" si="1"/>
        <v>2574</v>
      </c>
    </row>
    <row r="27" spans="1:4" ht="12.75">
      <c r="A27" s="368" t="s">
        <v>333</v>
      </c>
      <c r="B27" s="333">
        <f>9438+72761</f>
        <v>82199</v>
      </c>
      <c r="C27" s="333">
        <f>9205+61472</f>
        <v>70677</v>
      </c>
      <c r="D27" s="333">
        <f t="shared" si="1"/>
        <v>11522</v>
      </c>
    </row>
    <row r="28" spans="1:4" s="333" customFormat="1" ht="12.75">
      <c r="A28" s="367" t="s">
        <v>269</v>
      </c>
      <c r="B28" s="362">
        <v>588</v>
      </c>
      <c r="C28" s="362">
        <v>600</v>
      </c>
      <c r="D28" s="362">
        <f>+B28-C28</f>
        <v>-12</v>
      </c>
    </row>
    <row r="29" spans="1:4" ht="13.5" thickBot="1">
      <c r="A29" s="368" t="s">
        <v>334</v>
      </c>
      <c r="B29" s="333">
        <v>19378</v>
      </c>
      <c r="C29" s="333">
        <v>19898</v>
      </c>
      <c r="D29" s="333">
        <f t="shared" si="1"/>
        <v>-520</v>
      </c>
    </row>
    <row r="30" spans="1:4" ht="13.5" thickBot="1">
      <c r="A30" s="375" t="s">
        <v>335</v>
      </c>
      <c r="B30" s="334">
        <f>SUM(B23:B29)-B25-B28</f>
        <v>627068</v>
      </c>
      <c r="C30" s="334">
        <f>SUM(C23:C29)-C25-C28</f>
        <v>612555</v>
      </c>
      <c r="D30" s="334">
        <f t="shared" si="1"/>
        <v>14513</v>
      </c>
    </row>
    <row r="31" spans="1:4" ht="7.5" customHeight="1" thickBot="1">
      <c r="A31" s="368"/>
      <c r="B31" s="333"/>
      <c r="C31" s="333"/>
      <c r="D31" s="333"/>
    </row>
    <row r="32" spans="1:4" ht="13.5" thickBot="1">
      <c r="A32" s="369" t="s">
        <v>336</v>
      </c>
      <c r="B32" s="339">
        <f>+B30+B20+B10</f>
        <v>1535394</v>
      </c>
      <c r="C32" s="339">
        <f>+C30+C20+C10</f>
        <v>1399329</v>
      </c>
      <c r="D32" s="339">
        <f>+B32-C32</f>
        <v>136065</v>
      </c>
    </row>
    <row r="33" spans="1:4" ht="13.5" thickTop="1">
      <c r="A33" s="333"/>
      <c r="B33" s="333"/>
      <c r="C33" s="333"/>
      <c r="D33" s="333"/>
    </row>
    <row r="34" spans="1:4" ht="12.75">
      <c r="A34" s="333"/>
      <c r="B34" s="333"/>
      <c r="C34" s="333"/>
      <c r="D34" s="333"/>
    </row>
    <row r="35" spans="1:4" ht="12.75">
      <c r="A35" s="340" t="s">
        <v>265</v>
      </c>
      <c r="B35" s="340">
        <f>+B32-'SP ATT IAS'!B35</f>
        <v>0</v>
      </c>
      <c r="C35" s="340">
        <f>+C32-'SP ATT IAS'!C35</f>
        <v>0</v>
      </c>
      <c r="D35" s="340">
        <f>+D32-'SP ATT IAS'!D35</f>
        <v>0</v>
      </c>
    </row>
    <row r="36" spans="2:3" ht="15">
      <c r="B36" s="323"/>
      <c r="C36" s="323"/>
    </row>
    <row r="37" spans="1:3" ht="15">
      <c r="A37" s="333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8"/>
  <sheetViews>
    <sheetView workbookViewId="0" topLeftCell="A1">
      <selection activeCell="G6" sqref="G6"/>
    </sheetView>
  </sheetViews>
  <sheetFormatPr defaultColWidth="9.140625" defaultRowHeight="12.75"/>
  <cols>
    <col min="1" max="1" width="50.00390625" style="333" customWidth="1"/>
    <col min="2" max="3" width="12.8515625" style="352" customWidth="1"/>
    <col min="4" max="4" width="13.57421875" style="333" customWidth="1"/>
    <col min="5" max="16384" width="9.140625" style="356" customWidth="1"/>
  </cols>
  <sheetData>
    <row r="1" spans="1:4" s="319" customFormat="1" ht="13.5" thickBot="1">
      <c r="A1" s="365" t="s">
        <v>266</v>
      </c>
      <c r="B1" s="353"/>
      <c r="C1" s="353"/>
      <c r="D1" s="318"/>
    </row>
    <row r="2" spans="1:4" ht="13.5" thickBot="1">
      <c r="A2" s="366" t="s">
        <v>267</v>
      </c>
      <c r="B2" s="354" t="s">
        <v>292</v>
      </c>
      <c r="C2" s="354" t="s">
        <v>293</v>
      </c>
      <c r="D2" s="355" t="s">
        <v>294</v>
      </c>
    </row>
    <row r="3" spans="1:4" ht="12.75">
      <c r="A3" s="357"/>
      <c r="B3" s="335"/>
      <c r="C3" s="335"/>
      <c r="D3" s="335"/>
    </row>
    <row r="4" spans="1:4" ht="12.75">
      <c r="A4" s="9" t="s">
        <v>268</v>
      </c>
      <c r="B4" s="338">
        <v>306344</v>
      </c>
      <c r="C4" s="338">
        <v>363910</v>
      </c>
      <c r="D4" s="338">
        <v>-57566</v>
      </c>
    </row>
    <row r="5" spans="1:4" ht="12.75">
      <c r="A5" s="367" t="s">
        <v>269</v>
      </c>
      <c r="B5" s="338"/>
      <c r="C5" s="338"/>
      <c r="D5" s="338"/>
    </row>
    <row r="6" spans="1:4" ht="12.75">
      <c r="A6" s="9"/>
      <c r="B6" s="338"/>
      <c r="C6" s="338"/>
      <c r="D6" s="338"/>
    </row>
    <row r="7" spans="1:4" ht="12.75">
      <c r="A7" s="368" t="s">
        <v>270</v>
      </c>
      <c r="B7" s="333">
        <v>182353</v>
      </c>
      <c r="C7" s="333">
        <v>214050</v>
      </c>
      <c r="D7" s="333">
        <v>-31697</v>
      </c>
    </row>
    <row r="8" spans="1:4" ht="12.75">
      <c r="A8" s="367" t="s">
        <v>269</v>
      </c>
      <c r="B8" s="362">
        <v>8763</v>
      </c>
      <c r="C8" s="362">
        <v>11750</v>
      </c>
      <c r="D8" s="362">
        <v>-2987</v>
      </c>
    </row>
    <row r="9" spans="1:4" ht="12.75">
      <c r="A9" s="368" t="s">
        <v>271</v>
      </c>
      <c r="B9" s="333">
        <v>63403</v>
      </c>
      <c r="C9" s="333">
        <v>73859</v>
      </c>
      <c r="D9" s="333">
        <v>-10456</v>
      </c>
    </row>
    <row r="10" spans="1:4" ht="12.75">
      <c r="A10" s="367" t="s">
        <v>269</v>
      </c>
      <c r="B10" s="362">
        <v>456</v>
      </c>
      <c r="C10" s="362">
        <v>278</v>
      </c>
      <c r="D10" s="362">
        <v>178</v>
      </c>
    </row>
    <row r="11" spans="1:4" ht="12.75">
      <c r="A11" s="368" t="s">
        <v>272</v>
      </c>
      <c r="B11" s="333">
        <v>61059</v>
      </c>
      <c r="C11" s="333">
        <v>65709</v>
      </c>
      <c r="D11" s="333">
        <v>-4650</v>
      </c>
    </row>
    <row r="12" spans="1:4" ht="12.75">
      <c r="A12" s="368" t="s">
        <v>273</v>
      </c>
      <c r="B12" s="333">
        <v>9437</v>
      </c>
      <c r="C12" s="333">
        <v>9940</v>
      </c>
      <c r="D12" s="333">
        <v>-503</v>
      </c>
    </row>
    <row r="13" spans="1:4" ht="12.75">
      <c r="A13" s="368" t="s">
        <v>274</v>
      </c>
      <c r="B13" s="333">
        <v>11361</v>
      </c>
      <c r="C13" s="333">
        <v>12072</v>
      </c>
      <c r="D13" s="333">
        <v>-711</v>
      </c>
    </row>
    <row r="14" spans="1:4" ht="12.75">
      <c r="A14" s="368" t="s">
        <v>275</v>
      </c>
      <c r="B14" s="333">
        <v>27055</v>
      </c>
      <c r="C14" s="333">
        <v>30828</v>
      </c>
      <c r="D14" s="333">
        <v>-3773</v>
      </c>
    </row>
    <row r="15" spans="1:4" ht="12.75">
      <c r="A15" s="367" t="s">
        <v>269</v>
      </c>
      <c r="B15" s="362">
        <v>559</v>
      </c>
      <c r="C15" s="362">
        <v>529</v>
      </c>
      <c r="D15" s="362">
        <v>30</v>
      </c>
    </row>
    <row r="16" spans="1:4" ht="12.75">
      <c r="A16" s="368" t="s">
        <v>276</v>
      </c>
      <c r="B16" s="333">
        <v>5572</v>
      </c>
      <c r="C16" s="333">
        <v>5988</v>
      </c>
      <c r="D16" s="333">
        <v>-416</v>
      </c>
    </row>
    <row r="17" spans="1:4" ht="13.5" thickBot="1">
      <c r="A17" s="367" t="s">
        <v>269</v>
      </c>
      <c r="B17" s="362"/>
      <c r="C17" s="362">
        <v>3</v>
      </c>
      <c r="D17" s="362">
        <v>-3</v>
      </c>
    </row>
    <row r="18" spans="1:4" ht="13.5" thickBot="1">
      <c r="A18" s="369" t="s">
        <v>277</v>
      </c>
      <c r="B18" s="358">
        <v>214</v>
      </c>
      <c r="C18" s="358">
        <v>13120</v>
      </c>
      <c r="D18" s="358">
        <v>-12906</v>
      </c>
    </row>
    <row r="19" spans="1:3" ht="13.5" thickTop="1">
      <c r="A19" s="368"/>
      <c r="B19" s="333"/>
      <c r="C19" s="333"/>
    </row>
    <row r="20" spans="1:4" ht="12.75">
      <c r="A20" s="368" t="s">
        <v>278</v>
      </c>
      <c r="B20" s="333">
        <v>-6</v>
      </c>
      <c r="C20" s="333">
        <v>4</v>
      </c>
      <c r="D20" s="333">
        <v>-10</v>
      </c>
    </row>
    <row r="21" spans="1:4" ht="12.75">
      <c r="A21" s="368" t="s">
        <v>279</v>
      </c>
      <c r="B21" s="333">
        <v>900</v>
      </c>
      <c r="C21" s="333">
        <v>7632</v>
      </c>
      <c r="D21" s="333">
        <v>-6732</v>
      </c>
    </row>
    <row r="22" spans="1:4" ht="12.75">
      <c r="A22" s="368" t="s">
        <v>280</v>
      </c>
      <c r="B22" s="333">
        <v>-9339</v>
      </c>
      <c r="C22" s="333">
        <v>-15645</v>
      </c>
      <c r="D22" s="333">
        <v>6306</v>
      </c>
    </row>
    <row r="23" spans="1:4" ht="13.5" thickBot="1">
      <c r="A23" s="367" t="s">
        <v>269</v>
      </c>
      <c r="B23" s="362"/>
      <c r="C23" s="362">
        <v>0</v>
      </c>
      <c r="D23" s="362">
        <v>0</v>
      </c>
    </row>
    <row r="24" spans="1:4" ht="13.5" thickBot="1">
      <c r="A24" s="369" t="s">
        <v>281</v>
      </c>
      <c r="B24" s="339">
        <v>-8231</v>
      </c>
      <c r="C24" s="339">
        <v>5111</v>
      </c>
      <c r="D24" s="339">
        <v>-13342</v>
      </c>
    </row>
    <row r="25" spans="1:3" ht="13.5" thickTop="1">
      <c r="A25" s="368"/>
      <c r="B25" s="333"/>
      <c r="C25" s="333"/>
    </row>
    <row r="26" spans="1:4" ht="12.75">
      <c r="A26" s="368" t="s">
        <v>282</v>
      </c>
      <c r="B26" s="338">
        <v>-3544</v>
      </c>
      <c r="C26" s="338">
        <v>1942</v>
      </c>
      <c r="D26" s="338">
        <v>-5486</v>
      </c>
    </row>
    <row r="27" spans="1:3" ht="13.5" thickBot="1">
      <c r="A27" s="368"/>
      <c r="B27" s="333"/>
      <c r="C27" s="333"/>
    </row>
    <row r="28" spans="1:4" ht="13.5" thickBot="1">
      <c r="A28" s="370" t="s">
        <v>283</v>
      </c>
      <c r="B28" s="339">
        <v>-4687</v>
      </c>
      <c r="C28" s="339">
        <v>3169</v>
      </c>
      <c r="D28" s="339">
        <v>-7856</v>
      </c>
    </row>
    <row r="29" spans="1:4" ht="13.5" thickTop="1">
      <c r="A29" s="359"/>
      <c r="B29" s="335"/>
      <c r="C29" s="335"/>
      <c r="D29" s="335"/>
    </row>
    <row r="30" spans="1:4" ht="12.75">
      <c r="A30" s="371" t="s">
        <v>284</v>
      </c>
      <c r="B30" s="335"/>
      <c r="C30" s="335"/>
      <c r="D30" s="335"/>
    </row>
    <row r="31" spans="1:4" ht="12.75">
      <c r="A31" s="371" t="s">
        <v>285</v>
      </c>
      <c r="B31" s="338"/>
      <c r="C31" s="338"/>
      <c r="D31" s="338">
        <v>0</v>
      </c>
    </row>
    <row r="32" spans="1:3" ht="13.5" thickBot="1">
      <c r="A32" s="368"/>
      <c r="B32" s="333"/>
      <c r="C32" s="333"/>
    </row>
    <row r="33" spans="1:4" ht="13.5" thickBot="1">
      <c r="A33" s="369" t="s">
        <v>286</v>
      </c>
      <c r="B33" s="339">
        <v>-4687</v>
      </c>
      <c r="C33" s="339">
        <v>3169</v>
      </c>
      <c r="D33" s="339">
        <v>-7856</v>
      </c>
    </row>
    <row r="34" spans="1:4" ht="13.5" thickTop="1">
      <c r="A34" s="9"/>
      <c r="B34" s="335"/>
      <c r="C34" s="335"/>
      <c r="D34" s="335"/>
    </row>
    <row r="35" spans="1:4" ht="12.75">
      <c r="A35" s="9" t="s">
        <v>287</v>
      </c>
      <c r="B35" s="335"/>
      <c r="C35" s="335"/>
      <c r="D35" s="335"/>
    </row>
    <row r="36" spans="1:4" ht="12.75">
      <c r="A36" s="9" t="s">
        <v>288</v>
      </c>
      <c r="B36" s="338">
        <v>-4582</v>
      </c>
      <c r="C36" s="338">
        <v>3116</v>
      </c>
      <c r="D36" s="338">
        <v>-7698</v>
      </c>
    </row>
    <row r="37" spans="1:4" ht="12.75">
      <c r="A37" s="9" t="s">
        <v>289</v>
      </c>
      <c r="B37" s="338">
        <v>-105</v>
      </c>
      <c r="C37" s="338">
        <v>53</v>
      </c>
      <c r="D37" s="338">
        <v>-158</v>
      </c>
    </row>
    <row r="38" spans="1:4" ht="12.75">
      <c r="A38" s="9"/>
      <c r="B38" s="338"/>
      <c r="C38" s="338"/>
      <c r="D38" s="338"/>
    </row>
    <row r="39" spans="1:4" ht="12.75">
      <c r="A39" s="9" t="s">
        <v>290</v>
      </c>
      <c r="B39" s="364">
        <v>-0.012</v>
      </c>
      <c r="C39" s="364">
        <v>0.008</v>
      </c>
      <c r="D39" s="364">
        <v>-0.02</v>
      </c>
    </row>
    <row r="40" spans="1:4" ht="12.75">
      <c r="A40" s="9" t="s">
        <v>291</v>
      </c>
      <c r="B40" s="364">
        <v>-0.012</v>
      </c>
      <c r="C40" s="364">
        <v>0.007</v>
      </c>
      <c r="D40" s="364">
        <v>-0.019</v>
      </c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1:3" ht="12.75">
      <c r="A115" s="333" t="s">
        <v>261</v>
      </c>
      <c r="B115" s="333"/>
      <c r="C115" s="333"/>
    </row>
    <row r="116" spans="2:3" ht="12.75">
      <c r="B116" s="333"/>
      <c r="C116" s="333"/>
    </row>
    <row r="117" spans="1:3" ht="12.75">
      <c r="A117" s="338" t="s">
        <v>262</v>
      </c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3" ht="12.75">
      <c r="B137" s="333"/>
      <c r="C137" s="333"/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4" ht="12.75">
      <c r="B162" s="333"/>
      <c r="C162" s="333"/>
      <c r="D162" s="333">
        <v>0</v>
      </c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  <row r="224" spans="2:3" ht="12.75">
      <c r="B224" s="333"/>
      <c r="C224" s="333"/>
    </row>
    <row r="225" spans="2:3" ht="12.75">
      <c r="B225" s="333"/>
      <c r="C225" s="333"/>
    </row>
    <row r="226" spans="2:3" ht="12.75">
      <c r="B226" s="333"/>
      <c r="C226" s="333"/>
    </row>
    <row r="227" spans="2:3" ht="12.75">
      <c r="B227" s="333"/>
      <c r="C227" s="333"/>
    </row>
    <row r="228" spans="2:3" ht="12.75">
      <c r="B228" s="333"/>
      <c r="C228" s="333"/>
    </row>
    <row r="229" spans="2:3" ht="12.75">
      <c r="B229" s="333"/>
      <c r="C229" s="333"/>
    </row>
    <row r="230" spans="2:3" ht="12.75">
      <c r="B230" s="333"/>
      <c r="C230" s="333"/>
    </row>
    <row r="231" spans="2:3" ht="12.75">
      <c r="B231" s="333"/>
      <c r="C231" s="333"/>
    </row>
    <row r="232" spans="2:3" ht="12.75">
      <c r="B232" s="333"/>
      <c r="C232" s="333"/>
    </row>
    <row r="233" spans="2:3" ht="12.75">
      <c r="B233" s="333"/>
      <c r="C233" s="333"/>
    </row>
    <row r="234" spans="2:3" ht="12.75">
      <c r="B234" s="333"/>
      <c r="C234" s="333"/>
    </row>
    <row r="235" spans="2:3" ht="12.75">
      <c r="B235" s="333"/>
      <c r="C235" s="333"/>
    </row>
    <row r="236" spans="2:3" ht="12.75">
      <c r="B236" s="333"/>
      <c r="C236" s="333"/>
    </row>
    <row r="237" spans="2:3" ht="12.75">
      <c r="B237" s="333"/>
      <c r="C237" s="333"/>
    </row>
    <row r="238" spans="2:3" ht="12.75">
      <c r="B238" s="333"/>
      <c r="C238" s="333"/>
    </row>
    <row r="239" spans="2:3" ht="12.75">
      <c r="B239" s="333"/>
      <c r="C239" s="333"/>
    </row>
    <row r="240" spans="2:3" ht="12.75">
      <c r="B240" s="333"/>
      <c r="C240" s="333"/>
    </row>
    <row r="241" spans="2:3" ht="12.75">
      <c r="B241" s="333"/>
      <c r="C241" s="333"/>
    </row>
    <row r="242" spans="2:3" ht="12.75">
      <c r="B242" s="333"/>
      <c r="C242" s="333"/>
    </row>
    <row r="243" spans="2:3" ht="12.75">
      <c r="B243" s="333"/>
      <c r="C243" s="333"/>
    </row>
    <row r="244" spans="2:3" ht="12.75">
      <c r="B244" s="333"/>
      <c r="C244" s="333"/>
    </row>
    <row r="245" spans="2:3" ht="12.75">
      <c r="B245" s="333"/>
      <c r="C245" s="333"/>
    </row>
    <row r="246" spans="2:3" ht="12.75">
      <c r="B246" s="333"/>
      <c r="C246" s="333"/>
    </row>
    <row r="247" spans="2:3" ht="12.75">
      <c r="B247" s="333"/>
      <c r="C247" s="333"/>
    </row>
    <row r="248" spans="2:3" ht="12.75">
      <c r="B248" s="333"/>
      <c r="C248" s="333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workbookViewId="0" topLeftCell="A29">
      <selection activeCell="D47" sqref="D47"/>
    </sheetView>
  </sheetViews>
  <sheetFormatPr defaultColWidth="9.140625" defaultRowHeight="12.75"/>
  <cols>
    <col min="1" max="1" width="5.28125" style="333" customWidth="1"/>
    <col min="2" max="2" width="51.421875" style="333" customWidth="1"/>
    <col min="3" max="3" width="17.28125" style="352" customWidth="1"/>
    <col min="4" max="4" width="17.7109375" style="352" customWidth="1"/>
    <col min="5" max="5" width="10.28125" style="333" bestFit="1" customWidth="1"/>
    <col min="6" max="16384" width="9.140625" style="333" customWidth="1"/>
  </cols>
  <sheetData>
    <row r="1" spans="1:5" s="318" customFormat="1" ht="12.75">
      <c r="A1" s="376" t="s">
        <v>337</v>
      </c>
      <c r="B1" s="341"/>
      <c r="C1" s="342"/>
      <c r="D1" s="342"/>
      <c r="E1" s="343"/>
    </row>
    <row r="2" spans="1:5" s="318" customFormat="1" ht="13.5" thickBot="1">
      <c r="A2" s="377"/>
      <c r="B2" s="326"/>
      <c r="C2" s="327" t="s">
        <v>264</v>
      </c>
      <c r="D2" s="327" t="s">
        <v>264</v>
      </c>
      <c r="E2" s="328"/>
    </row>
    <row r="3" spans="1:6" ht="15.75" customHeight="1" thickBot="1">
      <c r="A3" s="378" t="s">
        <v>267</v>
      </c>
      <c r="B3" s="329"/>
      <c r="C3" s="331" t="str">
        <f>+'SP ATT IAS'!B3</f>
        <v>31 March 2009</v>
      </c>
      <c r="D3" s="331" t="str">
        <f>+'SP ATT IAS'!C3</f>
        <v>31 December 2008</v>
      </c>
      <c r="E3" s="332" t="s">
        <v>294</v>
      </c>
      <c r="F3" s="344"/>
    </row>
    <row r="4" spans="1:6" ht="9.75" customHeight="1">
      <c r="A4" s="345"/>
      <c r="B4" s="345"/>
      <c r="C4" s="346"/>
      <c r="D4" s="346"/>
      <c r="E4" s="347"/>
      <c r="F4" s="344"/>
    </row>
    <row r="5" spans="1:4" ht="12.75">
      <c r="A5" s="350" t="s">
        <v>338</v>
      </c>
      <c r="B5" s="350"/>
      <c r="C5" s="333"/>
      <c r="D5" s="333"/>
    </row>
    <row r="6" spans="1:5" ht="12.75">
      <c r="A6" s="350"/>
      <c r="B6" s="368" t="s">
        <v>339</v>
      </c>
      <c r="C6" s="333">
        <v>-242151</v>
      </c>
      <c r="D6" s="333">
        <v>-117056</v>
      </c>
      <c r="E6" s="333">
        <f>+C6-D6</f>
        <v>-125095</v>
      </c>
    </row>
    <row r="7" spans="1:5" ht="12.75">
      <c r="A7" s="350"/>
      <c r="B7" s="368" t="s">
        <v>340</v>
      </c>
      <c r="C7" s="333">
        <v>-8831</v>
      </c>
      <c r="D7" s="333">
        <v>-9019</v>
      </c>
      <c r="E7" s="333">
        <f>+C7-D7</f>
        <v>188</v>
      </c>
    </row>
    <row r="8" spans="1:5" ht="12.75">
      <c r="A8" s="350"/>
      <c r="B8" s="368" t="s">
        <v>341</v>
      </c>
      <c r="C8" s="333">
        <f>-18692+9303</f>
        <v>-9389</v>
      </c>
      <c r="D8" s="333">
        <v>-8842</v>
      </c>
      <c r="E8" s="333">
        <f>+C8-D8</f>
        <v>-547</v>
      </c>
    </row>
    <row r="9" spans="1:5" ht="12.75">
      <c r="A9" s="350"/>
      <c r="B9" s="368" t="s">
        <v>342</v>
      </c>
      <c r="C9" s="333">
        <v>-9303</v>
      </c>
      <c r="D9" s="333">
        <v>-8999</v>
      </c>
      <c r="E9" s="333">
        <f>+C9-D9</f>
        <v>-304</v>
      </c>
    </row>
    <row r="10" spans="1:5" ht="12.75">
      <c r="A10" s="350"/>
      <c r="B10" s="360" t="s">
        <v>343</v>
      </c>
      <c r="C10" s="361">
        <f>SUM(C6:C9)</f>
        <v>-269674</v>
      </c>
      <c r="D10" s="361">
        <f>SUM(D6:D9)</f>
        <v>-143916</v>
      </c>
      <c r="E10" s="361">
        <f>SUM(E6:E9)</f>
        <v>-125758</v>
      </c>
    </row>
    <row r="11" spans="1:4" ht="12.75">
      <c r="A11" s="350"/>
      <c r="B11" s="350"/>
      <c r="C11" s="333"/>
      <c r="D11" s="333"/>
    </row>
    <row r="12" spans="1:5" ht="12.75">
      <c r="A12" s="368" t="s">
        <v>344</v>
      </c>
      <c r="B12" s="350"/>
      <c r="C12" s="333">
        <v>-118922</v>
      </c>
      <c r="D12" s="333">
        <v>-120873</v>
      </c>
      <c r="E12" s="333">
        <f>+C12-D12</f>
        <v>1951</v>
      </c>
    </row>
    <row r="13" spans="1:4" ht="12.75">
      <c r="A13" s="350"/>
      <c r="B13" s="350"/>
      <c r="C13" s="333"/>
      <c r="D13" s="333"/>
    </row>
    <row r="14" spans="1:4" ht="12.75">
      <c r="A14" s="350" t="s">
        <v>345</v>
      </c>
      <c r="B14" s="350"/>
      <c r="C14" s="333"/>
      <c r="D14" s="333"/>
    </row>
    <row r="15" spans="1:5" ht="12.75">
      <c r="A15" s="350"/>
      <c r="B15" s="350" t="s">
        <v>346</v>
      </c>
      <c r="C15" s="333">
        <v>-5030</v>
      </c>
      <c r="D15" s="333">
        <v>-14009</v>
      </c>
      <c r="E15" s="333">
        <f aca="true" t="shared" si="0" ref="E15:E20">+C15-D15</f>
        <v>8979</v>
      </c>
    </row>
    <row r="16" spans="1:5" ht="12.75">
      <c r="A16" s="350"/>
      <c r="B16" s="350" t="s">
        <v>347</v>
      </c>
      <c r="C16" s="333">
        <v>-38714</v>
      </c>
      <c r="D16" s="333">
        <v>-52369</v>
      </c>
      <c r="E16" s="333">
        <f t="shared" si="0"/>
        <v>13655</v>
      </c>
    </row>
    <row r="17" spans="1:5" ht="12.75">
      <c r="A17" s="350"/>
      <c r="B17" s="368" t="s">
        <v>348</v>
      </c>
      <c r="C17" s="333">
        <v>-17923</v>
      </c>
      <c r="D17" s="333">
        <v>-13020</v>
      </c>
      <c r="E17" s="333">
        <f t="shared" si="0"/>
        <v>-4903</v>
      </c>
    </row>
    <row r="18" spans="1:5" ht="12.75">
      <c r="A18" s="350"/>
      <c r="B18" s="368" t="s">
        <v>349</v>
      </c>
      <c r="C18" s="333">
        <v>-82287</v>
      </c>
      <c r="D18" s="333">
        <v>-57734</v>
      </c>
      <c r="E18" s="333">
        <f t="shared" si="0"/>
        <v>-24553</v>
      </c>
    </row>
    <row r="19" spans="1:5" ht="12.75">
      <c r="A19" s="350"/>
      <c r="B19" s="368" t="s">
        <v>340</v>
      </c>
      <c r="C19" s="333">
        <v>-735</v>
      </c>
      <c r="D19" s="333">
        <v>-727</v>
      </c>
      <c r="E19" s="333">
        <f t="shared" si="0"/>
        <v>-8</v>
      </c>
    </row>
    <row r="20" spans="1:5" ht="12.75">
      <c r="A20" s="350"/>
      <c r="B20" s="368" t="s">
        <v>350</v>
      </c>
      <c r="C20" s="333">
        <f>-3276+263</f>
        <v>-3013</v>
      </c>
      <c r="D20" s="333">
        <v>-2569</v>
      </c>
      <c r="E20" s="333">
        <f t="shared" si="0"/>
        <v>-444</v>
      </c>
    </row>
    <row r="21" spans="1:5" ht="12.75">
      <c r="A21" s="350"/>
      <c r="B21" s="368" t="s">
        <v>351</v>
      </c>
      <c r="C21" s="333">
        <v>-263</v>
      </c>
      <c r="D21" s="333">
        <v>-263</v>
      </c>
      <c r="E21" s="333">
        <f>+C21-D21</f>
        <v>0</v>
      </c>
    </row>
    <row r="22" spans="1:5" s="361" customFormat="1" ht="12.75">
      <c r="A22" s="360"/>
      <c r="B22" s="360" t="s">
        <v>343</v>
      </c>
      <c r="C22" s="361">
        <f>SUM(C15:C21)</f>
        <v>-147965</v>
      </c>
      <c r="D22" s="361">
        <f>SUM(D15:D21)</f>
        <v>-140691</v>
      </c>
      <c r="E22" s="361">
        <f>SUM(E15:E21)</f>
        <v>-7274</v>
      </c>
    </row>
    <row r="23" spans="1:4" ht="12.75">
      <c r="A23" s="350"/>
      <c r="B23" s="350"/>
      <c r="C23" s="333"/>
      <c r="D23" s="333"/>
    </row>
    <row r="24" spans="1:4" ht="12.75">
      <c r="A24" s="350" t="s">
        <v>352</v>
      </c>
      <c r="B24" s="350"/>
      <c r="C24" s="333"/>
      <c r="D24" s="333"/>
    </row>
    <row r="25" spans="1:5" ht="12.75">
      <c r="A25" s="350"/>
      <c r="B25" s="368" t="s">
        <v>353</v>
      </c>
      <c r="C25" s="333"/>
      <c r="D25" s="333">
        <v>4137</v>
      </c>
      <c r="E25" s="333">
        <f>+C25-D25</f>
        <v>-4137</v>
      </c>
    </row>
    <row r="26" spans="1:5" ht="12.75">
      <c r="A26" s="350"/>
      <c r="B26" s="368" t="s">
        <v>354</v>
      </c>
      <c r="C26" s="333">
        <v>45</v>
      </c>
      <c r="D26" s="333">
        <v>45</v>
      </c>
      <c r="E26" s="333">
        <f>+C26-D26</f>
        <v>0</v>
      </c>
    </row>
    <row r="27" spans="1:5" ht="12.75">
      <c r="A27" s="350"/>
      <c r="B27" s="368" t="s">
        <v>355</v>
      </c>
      <c r="C27" s="333">
        <v>19014</v>
      </c>
      <c r="D27" s="333">
        <v>1605</v>
      </c>
      <c r="E27" s="333">
        <f>+C27-D27</f>
        <v>17409</v>
      </c>
    </row>
    <row r="28" spans="1:5" ht="12.75">
      <c r="A28" s="350"/>
      <c r="B28" s="360" t="s">
        <v>343</v>
      </c>
      <c r="C28" s="361">
        <f>SUM(C24:C27)</f>
        <v>19059</v>
      </c>
      <c r="D28" s="361">
        <f>SUM(D24:D27)</f>
        <v>5787</v>
      </c>
      <c r="E28" s="361">
        <f>SUM(E24:E27)</f>
        <v>13272</v>
      </c>
    </row>
    <row r="29" spans="1:4" ht="12.75">
      <c r="A29" s="350"/>
      <c r="B29" s="350"/>
      <c r="C29" s="333"/>
      <c r="D29" s="333"/>
    </row>
    <row r="30" spans="1:5" ht="12.75">
      <c r="A30" s="9" t="s">
        <v>356</v>
      </c>
      <c r="B30" s="350"/>
      <c r="C30" s="333">
        <v>70845</v>
      </c>
      <c r="D30" s="333">
        <v>39985</v>
      </c>
      <c r="E30" s="333">
        <f>+C30-D30</f>
        <v>30860</v>
      </c>
    </row>
    <row r="31" spans="1:4" ht="13.5" thickBot="1">
      <c r="A31" s="350"/>
      <c r="B31" s="350"/>
      <c r="C31" s="333"/>
      <c r="D31" s="333"/>
    </row>
    <row r="32" spans="1:5" ht="13.5" thickBot="1">
      <c r="A32" s="372" t="s">
        <v>357</v>
      </c>
      <c r="B32" s="351"/>
      <c r="C32" s="351">
        <f>+C10+C12+C22+C30+C28</f>
        <v>-446657</v>
      </c>
      <c r="D32" s="351">
        <f>+D10+D12+D22+D30+D28</f>
        <v>-359708</v>
      </c>
      <c r="E32" s="351">
        <f>+E10+E12+E22+E30+E28</f>
        <v>-86949</v>
      </c>
    </row>
    <row r="33" spans="3:4" ht="11.25" customHeight="1">
      <c r="C33" s="333"/>
      <c r="D33" s="333"/>
    </row>
    <row r="34" spans="3:4" ht="12.75">
      <c r="C34" s="333"/>
      <c r="D34" s="333"/>
    </row>
    <row r="35" spans="2:5" ht="13.5" thickBot="1">
      <c r="B35" s="376" t="s">
        <v>337</v>
      </c>
      <c r="C35"/>
      <c r="D35"/>
      <c r="E35"/>
    </row>
    <row r="36" spans="2:5" ht="26.25" thickBot="1">
      <c r="B36" s="378" t="s">
        <v>267</v>
      </c>
      <c r="C36" s="389" t="s">
        <v>365</v>
      </c>
      <c r="D36" s="389" t="s">
        <v>366</v>
      </c>
      <c r="E36" s="389" t="s">
        <v>294</v>
      </c>
    </row>
    <row r="37" spans="2:5" ht="12.75">
      <c r="B37" s="368"/>
      <c r="C37"/>
      <c r="D37"/>
      <c r="E37"/>
    </row>
    <row r="38" spans="2:5" ht="12.75">
      <c r="B38" s="9" t="s">
        <v>356</v>
      </c>
      <c r="C38" s="338">
        <f>+C30</f>
        <v>70845</v>
      </c>
      <c r="D38" s="338">
        <f>+D30</f>
        <v>39985</v>
      </c>
      <c r="E38" s="338">
        <f>+C38-D38</f>
        <v>30860</v>
      </c>
    </row>
    <row r="39" spans="2:4" ht="12.75">
      <c r="B39" s="368"/>
      <c r="C39" s="333"/>
      <c r="D39" s="333"/>
    </row>
    <row r="40" spans="2:5" ht="12.75">
      <c r="B40" s="368" t="s">
        <v>353</v>
      </c>
      <c r="C40" s="333">
        <f aca="true" t="shared" si="1" ref="C40:D42">+C25</f>
        <v>0</v>
      </c>
      <c r="D40" s="333">
        <f t="shared" si="1"/>
        <v>4137</v>
      </c>
      <c r="E40" s="333">
        <f>+C40-D40</f>
        <v>-4137</v>
      </c>
    </row>
    <row r="41" spans="2:5" ht="12.75">
      <c r="B41" s="368" t="s">
        <v>354</v>
      </c>
      <c r="C41" s="333">
        <f t="shared" si="1"/>
        <v>45</v>
      </c>
      <c r="D41" s="333">
        <f t="shared" si="1"/>
        <v>45</v>
      </c>
      <c r="E41" s="333">
        <f>+C41-D41</f>
        <v>0</v>
      </c>
    </row>
    <row r="42" spans="2:5" ht="12.75">
      <c r="B42" s="368" t="s">
        <v>355</v>
      </c>
      <c r="C42" s="333">
        <f t="shared" si="1"/>
        <v>19014</v>
      </c>
      <c r="D42" s="333">
        <f t="shared" si="1"/>
        <v>1605</v>
      </c>
      <c r="E42" s="333">
        <f>+C42-D42</f>
        <v>17409</v>
      </c>
    </row>
    <row r="43" spans="2:5" ht="12.75">
      <c r="B43" s="9" t="s">
        <v>358</v>
      </c>
      <c r="C43" s="338">
        <f>SUM(C40:C42)</f>
        <v>19059</v>
      </c>
      <c r="D43" s="338">
        <f>SUM(D40:D42)</f>
        <v>5787</v>
      </c>
      <c r="E43" s="338">
        <f>SUM(E40:E42)</f>
        <v>13272</v>
      </c>
    </row>
    <row r="44" spans="2:4" ht="12.75">
      <c r="B44" s="368"/>
      <c r="C44" s="333"/>
      <c r="D44" s="333"/>
    </row>
    <row r="45" spans="2:5" ht="12.75">
      <c r="B45" s="368" t="s">
        <v>359</v>
      </c>
      <c r="C45" s="333">
        <f>+C16+C15</f>
        <v>-43744</v>
      </c>
      <c r="D45" s="333">
        <f>+D16+D15</f>
        <v>-66378</v>
      </c>
      <c r="E45" s="333">
        <f aca="true" t="shared" si="2" ref="E45:E50">+C45-D45</f>
        <v>22634</v>
      </c>
    </row>
    <row r="46" spans="2:5" ht="12.75">
      <c r="B46" s="368" t="s">
        <v>349</v>
      </c>
      <c r="C46" s="333">
        <f>+C18</f>
        <v>-82287</v>
      </c>
      <c r="D46" s="333">
        <f>+D18</f>
        <v>-57734</v>
      </c>
      <c r="E46" s="333">
        <f t="shared" si="2"/>
        <v>-24553</v>
      </c>
    </row>
    <row r="47" spans="2:5" ht="12.75">
      <c r="B47" s="368" t="s">
        <v>348</v>
      </c>
      <c r="C47" s="333">
        <f>+C17</f>
        <v>-17923</v>
      </c>
      <c r="D47" s="333">
        <f>+D17</f>
        <v>-13020</v>
      </c>
      <c r="E47" s="333">
        <f t="shared" si="2"/>
        <v>-4903</v>
      </c>
    </row>
    <row r="48" spans="2:5" ht="12.75">
      <c r="B48" s="368" t="s">
        <v>340</v>
      </c>
      <c r="C48" s="333">
        <f>+C19</f>
        <v>-735</v>
      </c>
      <c r="D48" s="333">
        <f>+D19</f>
        <v>-727</v>
      </c>
      <c r="E48" s="333">
        <f t="shared" si="2"/>
        <v>-8</v>
      </c>
    </row>
    <row r="49" spans="2:5" ht="12.75">
      <c r="B49" s="368" t="s">
        <v>350</v>
      </c>
      <c r="C49" s="333">
        <f>+C20</f>
        <v>-3013</v>
      </c>
      <c r="D49" s="333">
        <f>+D20</f>
        <v>-2569</v>
      </c>
      <c r="E49" s="333">
        <f t="shared" si="2"/>
        <v>-444</v>
      </c>
    </row>
    <row r="50" spans="2:5" ht="12.75">
      <c r="B50" s="368" t="s">
        <v>342</v>
      </c>
      <c r="C50" s="333">
        <f>+C21</f>
        <v>-263</v>
      </c>
      <c r="D50" s="333">
        <f>+D21</f>
        <v>-263</v>
      </c>
      <c r="E50" s="333">
        <f t="shared" si="2"/>
        <v>0</v>
      </c>
    </row>
    <row r="51" spans="2:5" ht="12.75">
      <c r="B51" s="9" t="s">
        <v>360</v>
      </c>
      <c r="C51" s="338">
        <f>SUM(C45:C50)</f>
        <v>-147965</v>
      </c>
      <c r="D51" s="338">
        <f>SUM(D45:D50)</f>
        <v>-140691</v>
      </c>
      <c r="E51" s="338">
        <f>SUM(E45:E50)</f>
        <v>-7274</v>
      </c>
    </row>
    <row r="52" spans="2:4" ht="12.75">
      <c r="B52" s="368"/>
      <c r="C52" s="333"/>
      <c r="D52" s="333"/>
    </row>
    <row r="53" spans="2:5" ht="12.75">
      <c r="B53" s="9" t="s">
        <v>361</v>
      </c>
      <c r="C53" s="338">
        <f>+C51+C43+C38</f>
        <v>-58061</v>
      </c>
      <c r="D53" s="338">
        <f>+D51+D43+D38</f>
        <v>-94919</v>
      </c>
      <c r="E53" s="338">
        <f>+E51+E43+E38</f>
        <v>36858</v>
      </c>
    </row>
    <row r="54" spans="2:4" ht="12.75">
      <c r="B54" s="368"/>
      <c r="C54" s="333"/>
      <c r="D54" s="333"/>
    </row>
    <row r="55" spans="2:5" ht="12.75">
      <c r="B55" s="368" t="s">
        <v>339</v>
      </c>
      <c r="C55" s="333">
        <f>+C6</f>
        <v>-242151</v>
      </c>
      <c r="D55" s="333">
        <f>+D6</f>
        <v>-117056</v>
      </c>
      <c r="E55" s="333">
        <f aca="true" t="shared" si="3" ref="E55:E60">+C55-D55</f>
        <v>-125095</v>
      </c>
    </row>
    <row r="56" spans="2:5" ht="12.75">
      <c r="B56" s="368" t="s">
        <v>344</v>
      </c>
      <c r="C56" s="333">
        <f>+C12</f>
        <v>-118922</v>
      </c>
      <c r="D56" s="333">
        <f>+D12</f>
        <v>-120873</v>
      </c>
      <c r="E56" s="333">
        <f t="shared" si="3"/>
        <v>1951</v>
      </c>
    </row>
    <row r="57" spans="2:5" ht="12.75">
      <c r="B57" s="368" t="s">
        <v>340</v>
      </c>
      <c r="C57" s="333">
        <f>+C7</f>
        <v>-8831</v>
      </c>
      <c r="D57" s="333">
        <f>+D7</f>
        <v>-9019</v>
      </c>
      <c r="E57" s="333">
        <f t="shared" si="3"/>
        <v>188</v>
      </c>
    </row>
    <row r="58" spans="2:5" ht="12.75">
      <c r="B58" s="368" t="s">
        <v>341</v>
      </c>
      <c r="C58" s="333">
        <f>+C8</f>
        <v>-9389</v>
      </c>
      <c r="D58" s="333">
        <f>+D8</f>
        <v>-8842</v>
      </c>
      <c r="E58" s="333">
        <f t="shared" si="3"/>
        <v>-547</v>
      </c>
    </row>
    <row r="59" spans="2:5" ht="12.75">
      <c r="B59" s="368" t="s">
        <v>342</v>
      </c>
      <c r="C59" s="333">
        <f>+C9</f>
        <v>-9303</v>
      </c>
      <c r="D59" s="333">
        <f>+D9</f>
        <v>-8999</v>
      </c>
      <c r="E59" s="333">
        <f t="shared" si="3"/>
        <v>-304</v>
      </c>
    </row>
    <row r="60" spans="2:5" ht="12.75">
      <c r="B60" s="368" t="s">
        <v>362</v>
      </c>
      <c r="C60" s="333"/>
      <c r="D60" s="333"/>
      <c r="E60" s="333">
        <f t="shared" si="3"/>
        <v>0</v>
      </c>
    </row>
    <row r="61" spans="2:4" ht="12.75">
      <c r="B61" s="368"/>
      <c r="C61" s="333"/>
      <c r="D61" s="333"/>
    </row>
    <row r="62" spans="2:5" ht="12.75">
      <c r="B62" s="9" t="s">
        <v>363</v>
      </c>
      <c r="C62" s="338">
        <f>SUM(C55:C61)</f>
        <v>-388596</v>
      </c>
      <c r="D62" s="338">
        <f>SUM(D55:D61)</f>
        <v>-264789</v>
      </c>
      <c r="E62" s="338">
        <f>SUM(E55:E61)</f>
        <v>-123807</v>
      </c>
    </row>
    <row r="63" spans="2:5" ht="13.5" thickBot="1">
      <c r="B63" s="368"/>
      <c r="C63" s="390"/>
      <c r="D63" s="390"/>
      <c r="E63" s="390"/>
    </row>
    <row r="64" spans="2:5" ht="13.5" thickBot="1">
      <c r="B64" s="372" t="s">
        <v>364</v>
      </c>
      <c r="C64" s="391">
        <f>+C62+C53</f>
        <v>-446657</v>
      </c>
      <c r="D64" s="391">
        <f>+D62+D53</f>
        <v>-359708</v>
      </c>
      <c r="E64" s="391">
        <f>+E62+E53</f>
        <v>-86949</v>
      </c>
    </row>
    <row r="65" spans="3:4" ht="12.75">
      <c r="C65" s="333"/>
      <c r="D65" s="333"/>
    </row>
    <row r="66" spans="3:4" ht="12.75">
      <c r="C66" s="333"/>
      <c r="D66" s="333"/>
    </row>
    <row r="67" spans="3:4" ht="12.75">
      <c r="C67" s="333"/>
      <c r="D67" s="333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5" ht="12.75">
      <c r="C131" s="333"/>
      <c r="D131" s="333"/>
      <c r="E131" s="333" t="e">
        <f>+E129+E126+E93+#REF!+E83+#REF!</f>
        <v>#REF!</v>
      </c>
    </row>
    <row r="132" spans="3:4" ht="12.75">
      <c r="C132" s="333"/>
      <c r="D132" s="333"/>
    </row>
    <row r="133" spans="3:4" ht="12.75">
      <c r="C133" s="333"/>
      <c r="D133" s="333"/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  <row r="217" spans="3:4" ht="12.75">
      <c r="C217" s="333"/>
      <c r="D217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3" t="s">
        <v>231</v>
      </c>
      <c r="C1" s="384"/>
      <c r="D1" s="385"/>
      <c r="E1" s="383" t="s">
        <v>237</v>
      </c>
      <c r="F1" s="384"/>
      <c r="G1" s="385"/>
      <c r="H1" s="384" t="s">
        <v>233</v>
      </c>
      <c r="I1" s="384"/>
      <c r="J1" s="385"/>
      <c r="K1" s="383" t="s">
        <v>234</v>
      </c>
      <c r="L1" s="384"/>
      <c r="M1" s="384"/>
      <c r="N1" s="383" t="s">
        <v>238</v>
      </c>
      <c r="O1" s="384"/>
      <c r="P1" s="385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86" t="s">
        <v>231</v>
      </c>
      <c r="C10" s="387"/>
      <c r="D10" s="388"/>
      <c r="E10" s="386" t="s">
        <v>232</v>
      </c>
      <c r="F10" s="387"/>
      <c r="G10" s="388"/>
      <c r="H10" s="386"/>
      <c r="I10" s="387"/>
      <c r="J10" s="388"/>
      <c r="K10" s="386"/>
      <c r="L10" s="387"/>
      <c r="M10" s="388"/>
      <c r="N10" s="386"/>
      <c r="O10" s="387"/>
      <c r="P10" s="388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2009-04-21T17:18:55Z</cp:lastPrinted>
  <dcterms:created xsi:type="dcterms:W3CDTF">2000-04-06T09:46:24Z</dcterms:created>
  <dcterms:modified xsi:type="dcterms:W3CDTF">2010-05-27T17:56:04Z</dcterms:modified>
  <cp:category/>
  <cp:version/>
  <cp:contentType/>
  <cp:contentStatus/>
</cp:coreProperties>
</file>